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19875" windowHeight="7650"/>
  </bookViews>
  <sheets>
    <sheet name="Dati" sheetId="1" r:id="rId1"/>
    <sheet name="Ud" sheetId="2" r:id="rId2"/>
    <sheet name="TFnd" sheetId="5" r:id="rId3"/>
    <sheet name="TVnd" sheetId="6" r:id="rId4"/>
  </sheets>
  <calcPr calcId="145621"/>
</workbook>
</file>

<file path=xl/calcChain.xml><?xml version="1.0" encoding="utf-8"?>
<calcChain xmlns="http://schemas.openxmlformats.org/spreadsheetml/2006/main">
  <c r="C42" i="6" l="1"/>
  <c r="D42" i="5" l="1"/>
  <c r="D36" i="5"/>
  <c r="D33" i="5"/>
  <c r="D26" i="5"/>
  <c r="C42" i="5"/>
  <c r="C36" i="5"/>
  <c r="C33" i="5"/>
  <c r="C26" i="5"/>
  <c r="D9" i="1" l="1"/>
  <c r="D8" i="1"/>
  <c r="D7" i="1"/>
  <c r="D6" i="1"/>
  <c r="C8" i="1"/>
  <c r="C6" i="1"/>
  <c r="G73" i="1" l="1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C7" i="6" l="1"/>
  <c r="C33" i="1"/>
  <c r="B33" i="1"/>
  <c r="F17" i="1"/>
  <c r="B19" i="1"/>
  <c r="F18" i="1" l="1"/>
  <c r="F19" i="1" s="1"/>
  <c r="G43" i="6" l="1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B38" i="1"/>
  <c r="A72" i="1"/>
  <c r="A70" i="1"/>
  <c r="A69" i="1"/>
  <c r="A68" i="1"/>
  <c r="A67" i="1"/>
  <c r="A66" i="1"/>
  <c r="A64" i="1"/>
  <c r="A63" i="1"/>
  <c r="A61" i="1"/>
  <c r="A60" i="1"/>
  <c r="A59" i="1"/>
  <c r="A58" i="1"/>
  <c r="A57" i="1"/>
  <c r="A56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F30" i="2" l="1"/>
  <c r="F29" i="2"/>
  <c r="F28" i="2"/>
  <c r="F27" i="2"/>
  <c r="F26" i="2"/>
  <c r="F25" i="2"/>
  <c r="C12" i="2"/>
  <c r="C11" i="2"/>
  <c r="C10" i="2"/>
  <c r="C9" i="2"/>
  <c r="C8" i="2"/>
  <c r="C7" i="2"/>
  <c r="G44" i="5"/>
  <c r="D42" i="6"/>
  <c r="F42" i="6" s="1"/>
  <c r="D36" i="6"/>
  <c r="C36" i="6"/>
  <c r="D33" i="6"/>
  <c r="C33" i="6"/>
  <c r="D26" i="6"/>
  <c r="C26" i="6"/>
  <c r="E30" i="2"/>
  <c r="G30" i="2" s="1"/>
  <c r="E29" i="2"/>
  <c r="G29" i="2" s="1"/>
  <c r="E28" i="2"/>
  <c r="G28" i="2" s="1"/>
  <c r="E27" i="2"/>
  <c r="E26" i="2"/>
  <c r="G26" i="2" s="1"/>
  <c r="E25" i="2"/>
  <c r="G25" i="2" s="1"/>
  <c r="F43" i="6"/>
  <c r="H43" i="6" s="1"/>
  <c r="F41" i="6"/>
  <c r="F40" i="6"/>
  <c r="F39" i="6"/>
  <c r="H39" i="6" s="1"/>
  <c r="F38" i="6"/>
  <c r="F37" i="6"/>
  <c r="F35" i="6"/>
  <c r="H35" i="6" s="1"/>
  <c r="F34" i="6"/>
  <c r="H34" i="6" s="1"/>
  <c r="F32" i="6"/>
  <c r="H32" i="6" s="1"/>
  <c r="F31" i="6"/>
  <c r="F30" i="6"/>
  <c r="F29" i="6"/>
  <c r="H29" i="6" s="1"/>
  <c r="F28" i="6"/>
  <c r="H28" i="6" s="1"/>
  <c r="F27" i="6"/>
  <c r="F25" i="6"/>
  <c r="F24" i="6"/>
  <c r="F23" i="6"/>
  <c r="H23" i="6" s="1"/>
  <c r="F22" i="6"/>
  <c r="F21" i="6"/>
  <c r="F20" i="6"/>
  <c r="F19" i="6"/>
  <c r="H19" i="6" s="1"/>
  <c r="F18" i="6"/>
  <c r="F17" i="6"/>
  <c r="F16" i="6"/>
  <c r="F15" i="6"/>
  <c r="H15" i="6" s="1"/>
  <c r="F14" i="6"/>
  <c r="F13" i="6"/>
  <c r="F12" i="6"/>
  <c r="F11" i="6"/>
  <c r="H11" i="6" s="1"/>
  <c r="F10" i="6"/>
  <c r="H10" i="6" s="1"/>
  <c r="F26" i="6" l="1"/>
  <c r="H26" i="6" s="1"/>
  <c r="F36" i="6"/>
  <c r="H36" i="6" s="1"/>
  <c r="F33" i="6"/>
  <c r="H33" i="6" s="1"/>
  <c r="G44" i="6"/>
  <c r="H30" i="6"/>
  <c r="H14" i="6"/>
  <c r="H18" i="6"/>
  <c r="H22" i="6"/>
  <c r="H27" i="6"/>
  <c r="H31" i="6"/>
  <c r="H38" i="6"/>
  <c r="H42" i="6"/>
  <c r="H16" i="6"/>
  <c r="H20" i="6"/>
  <c r="H13" i="6"/>
  <c r="H17" i="6"/>
  <c r="H21" i="6"/>
  <c r="H25" i="6"/>
  <c r="H40" i="6"/>
  <c r="H12" i="6"/>
  <c r="H24" i="6"/>
  <c r="H37" i="6"/>
  <c r="H41" i="6"/>
  <c r="G27" i="2"/>
  <c r="G31" i="2" s="1"/>
  <c r="H44" i="6" l="1"/>
  <c r="C5" i="6" s="1"/>
  <c r="B18" i="1" s="1"/>
  <c r="C18" i="1" l="1"/>
  <c r="B17" i="1"/>
  <c r="C20" i="2" s="1"/>
  <c r="C22" i="2" s="1"/>
  <c r="F43" i="5"/>
  <c r="H43" i="5" s="1"/>
  <c r="F42" i="5"/>
  <c r="H42" i="5" s="1"/>
  <c r="F41" i="5"/>
  <c r="F40" i="5"/>
  <c r="F39" i="5"/>
  <c r="F38" i="5"/>
  <c r="F37" i="5"/>
  <c r="F36" i="5"/>
  <c r="F35" i="5"/>
  <c r="H35" i="5" s="1"/>
  <c r="F34" i="5"/>
  <c r="H34" i="5" s="1"/>
  <c r="F33" i="5"/>
  <c r="H33" i="5" s="1"/>
  <c r="F32" i="5"/>
  <c r="F31" i="5"/>
  <c r="F30" i="5"/>
  <c r="F29" i="5"/>
  <c r="F28" i="5"/>
  <c r="F27" i="5"/>
  <c r="F25" i="5"/>
  <c r="H25" i="5" s="1"/>
  <c r="F24" i="5"/>
  <c r="H24" i="5" s="1"/>
  <c r="F23" i="5"/>
  <c r="H23" i="5" s="1"/>
  <c r="F22" i="5"/>
  <c r="H22" i="5" s="1"/>
  <c r="F21" i="5"/>
  <c r="H21" i="5" s="1"/>
  <c r="F20" i="5"/>
  <c r="H20" i="5" s="1"/>
  <c r="F19" i="5"/>
  <c r="H19" i="5" s="1"/>
  <c r="F18" i="5"/>
  <c r="H18" i="5" s="1"/>
  <c r="F17" i="5"/>
  <c r="H17" i="5" s="1"/>
  <c r="F16" i="5"/>
  <c r="H16" i="5" s="1"/>
  <c r="F15" i="5"/>
  <c r="H15" i="5" s="1"/>
  <c r="F14" i="5"/>
  <c r="H14" i="5" s="1"/>
  <c r="F13" i="5"/>
  <c r="H13" i="5" s="1"/>
  <c r="F12" i="5"/>
  <c r="H12" i="5" s="1"/>
  <c r="F11" i="5"/>
  <c r="H11" i="5" s="1"/>
  <c r="F10" i="5"/>
  <c r="H10" i="5" s="1"/>
  <c r="D18" i="1" l="1"/>
  <c r="E18" i="1"/>
  <c r="F26" i="5"/>
  <c r="H26" i="5" s="1"/>
  <c r="C17" i="1"/>
  <c r="C4" i="5"/>
  <c r="G18" i="1"/>
  <c r="C4" i="6" s="1"/>
  <c r="H27" i="5"/>
  <c r="H41" i="5"/>
  <c r="H29" i="5"/>
  <c r="H39" i="5"/>
  <c r="H30" i="5"/>
  <c r="H36" i="5"/>
  <c r="H40" i="5"/>
  <c r="H31" i="5"/>
  <c r="H37" i="5"/>
  <c r="H28" i="5"/>
  <c r="H32" i="5"/>
  <c r="H38" i="5"/>
  <c r="C19" i="1" l="1"/>
  <c r="D17" i="1"/>
  <c r="B4" i="2" s="1"/>
  <c r="E17" i="1"/>
  <c r="E19" i="1"/>
  <c r="H44" i="5"/>
  <c r="C5" i="5" s="1"/>
  <c r="D12" i="2"/>
  <c r="D11" i="2"/>
  <c r="D10" i="2"/>
  <c r="D9" i="2"/>
  <c r="D8" i="2"/>
  <c r="D7" i="2"/>
  <c r="G17" i="1" l="1"/>
  <c r="D19" i="1"/>
  <c r="D13" i="2"/>
  <c r="G19" i="1" l="1"/>
  <c r="C19" i="2"/>
  <c r="C21" i="2" s="1"/>
  <c r="C6" i="6"/>
  <c r="C6" i="5"/>
  <c r="H28" i="2" l="1"/>
  <c r="G30" i="1" s="1"/>
  <c r="H30" i="2"/>
  <c r="G32" i="1" s="1"/>
  <c r="H26" i="2"/>
  <c r="G28" i="1" s="1"/>
  <c r="H29" i="2"/>
  <c r="G31" i="1" s="1"/>
  <c r="H27" i="2"/>
  <c r="G29" i="1" s="1"/>
  <c r="H25" i="2"/>
  <c r="G27" i="1" s="1"/>
  <c r="I36" i="6"/>
  <c r="I42" i="6"/>
  <c r="I26" i="6"/>
  <c r="I33" i="6"/>
  <c r="I40" i="6"/>
  <c r="I21" i="6"/>
  <c r="I34" i="6"/>
  <c r="I16" i="6"/>
  <c r="I32" i="6"/>
  <c r="I15" i="6"/>
  <c r="I31" i="6"/>
  <c r="I14" i="6"/>
  <c r="I13" i="6"/>
  <c r="I23" i="6"/>
  <c r="I22" i="6"/>
  <c r="I39" i="6"/>
  <c r="I38" i="6"/>
  <c r="I37" i="6"/>
  <c r="I35" i="6"/>
  <c r="I17" i="6"/>
  <c r="I29" i="6"/>
  <c r="I12" i="6"/>
  <c r="I28" i="6"/>
  <c r="I11" i="6"/>
  <c r="I27" i="6"/>
  <c r="I10" i="6"/>
  <c r="I30" i="6"/>
  <c r="I24" i="6"/>
  <c r="I43" i="6"/>
  <c r="I41" i="6"/>
  <c r="I25" i="6"/>
  <c r="I20" i="6"/>
  <c r="I19" i="6"/>
  <c r="I18" i="6"/>
  <c r="I43" i="5"/>
  <c r="I17" i="5"/>
  <c r="I22" i="5"/>
  <c r="I14" i="5"/>
  <c r="I23" i="5"/>
  <c r="I27" i="5"/>
  <c r="I31" i="5"/>
  <c r="I30" i="5"/>
  <c r="I26" i="5"/>
  <c r="I35" i="5"/>
  <c r="I11" i="5"/>
  <c r="I20" i="5"/>
  <c r="I12" i="5"/>
  <c r="I19" i="5"/>
  <c r="I37" i="5"/>
  <c r="I28" i="5"/>
  <c r="I40" i="5"/>
  <c r="I42" i="5"/>
  <c r="I25" i="5"/>
  <c r="I34" i="5"/>
  <c r="I18" i="5"/>
  <c r="I10" i="5"/>
  <c r="I15" i="5"/>
  <c r="I36" i="5"/>
  <c r="I38" i="5"/>
  <c r="I32" i="5"/>
  <c r="I21" i="5"/>
  <c r="I24" i="5"/>
  <c r="I16" i="5"/>
  <c r="I33" i="5"/>
  <c r="I13" i="5"/>
  <c r="I41" i="5"/>
  <c r="I39" i="5"/>
  <c r="I29" i="5"/>
  <c r="K41" i="5" l="1"/>
  <c r="J70" i="1"/>
  <c r="K36" i="5"/>
  <c r="J65" i="1"/>
  <c r="K28" i="5"/>
  <c r="J57" i="1"/>
  <c r="K30" i="5"/>
  <c r="J59" i="1"/>
  <c r="K18" i="6"/>
  <c r="K47" i="1"/>
  <c r="K10" i="6"/>
  <c r="K39" i="1"/>
  <c r="K37" i="6"/>
  <c r="K66" i="1"/>
  <c r="K15" i="6"/>
  <c r="K44" i="1"/>
  <c r="K21" i="6"/>
  <c r="K50" i="1"/>
  <c r="K42" i="6"/>
  <c r="K71" i="1"/>
  <c r="K21" i="5"/>
  <c r="J50" i="1"/>
  <c r="K25" i="5"/>
  <c r="J54" i="1"/>
  <c r="K11" i="5"/>
  <c r="J40" i="1"/>
  <c r="K22" i="5"/>
  <c r="J51" i="1"/>
  <c r="K43" i="6"/>
  <c r="K72" i="1"/>
  <c r="K29" i="6"/>
  <c r="K58" i="1"/>
  <c r="K13" i="6"/>
  <c r="K42" i="1"/>
  <c r="K40" i="6"/>
  <c r="K69" i="1"/>
  <c r="I26" i="2"/>
  <c r="K29" i="5"/>
  <c r="J58" i="1"/>
  <c r="K33" i="5"/>
  <c r="J62" i="1"/>
  <c r="K32" i="5"/>
  <c r="J61" i="1"/>
  <c r="K10" i="5"/>
  <c r="J39" i="1"/>
  <c r="K42" i="5"/>
  <c r="J71" i="1"/>
  <c r="K19" i="5"/>
  <c r="J48" i="1"/>
  <c r="K35" i="5"/>
  <c r="J64" i="1"/>
  <c r="K27" i="5"/>
  <c r="J56" i="1"/>
  <c r="K17" i="5"/>
  <c r="J46" i="1"/>
  <c r="K20" i="6"/>
  <c r="K49" i="1"/>
  <c r="K24" i="6"/>
  <c r="K53" i="1"/>
  <c r="K11" i="6"/>
  <c r="K40" i="1"/>
  <c r="K17" i="6"/>
  <c r="K46" i="1"/>
  <c r="K39" i="6"/>
  <c r="K68" i="1"/>
  <c r="K14" i="6"/>
  <c r="K43" i="1"/>
  <c r="K16" i="6"/>
  <c r="K45" i="1"/>
  <c r="K33" i="6"/>
  <c r="K62" i="1"/>
  <c r="I25" i="2"/>
  <c r="I30" i="2"/>
  <c r="K24" i="5"/>
  <c r="J53" i="1"/>
  <c r="K34" i="5"/>
  <c r="J63" i="1"/>
  <c r="K20" i="5"/>
  <c r="J49" i="1"/>
  <c r="K14" i="5"/>
  <c r="J43" i="1"/>
  <c r="K41" i="6"/>
  <c r="K70" i="1"/>
  <c r="K12" i="6"/>
  <c r="K41" i="1"/>
  <c r="K23" i="6"/>
  <c r="K52" i="1"/>
  <c r="I29" i="2"/>
  <c r="K13" i="5"/>
  <c r="J42" i="1"/>
  <c r="K15" i="5"/>
  <c r="J44" i="1"/>
  <c r="K37" i="5"/>
  <c r="J66" i="1"/>
  <c r="K31" i="5"/>
  <c r="J60" i="1"/>
  <c r="K19" i="6"/>
  <c r="K48" i="1"/>
  <c r="K27" i="6"/>
  <c r="K56" i="1"/>
  <c r="K38" i="6"/>
  <c r="K67" i="1"/>
  <c r="K32" i="6"/>
  <c r="K61" i="1"/>
  <c r="K36" i="6"/>
  <c r="K65" i="1"/>
  <c r="K39" i="5"/>
  <c r="J68" i="1"/>
  <c r="K16" i="5"/>
  <c r="J45" i="1"/>
  <c r="K38" i="5"/>
  <c r="J67" i="1"/>
  <c r="K18" i="5"/>
  <c r="J47" i="1"/>
  <c r="K40" i="5"/>
  <c r="J69" i="1"/>
  <c r="K12" i="5"/>
  <c r="J41" i="1"/>
  <c r="K26" i="5"/>
  <c r="J55" i="1"/>
  <c r="K23" i="5"/>
  <c r="J52" i="1"/>
  <c r="K43" i="5"/>
  <c r="J72" i="1"/>
  <c r="K25" i="6"/>
  <c r="K54" i="1"/>
  <c r="K30" i="6"/>
  <c r="K59" i="1"/>
  <c r="K28" i="6"/>
  <c r="K57" i="1"/>
  <c r="K35" i="6"/>
  <c r="K64" i="1"/>
  <c r="K22" i="6"/>
  <c r="K51" i="1"/>
  <c r="K31" i="6"/>
  <c r="K60" i="1"/>
  <c r="K34" i="6"/>
  <c r="K63" i="1"/>
  <c r="K26" i="6"/>
  <c r="K55" i="1"/>
  <c r="I27" i="2"/>
  <c r="I28" i="2"/>
  <c r="E12" i="2"/>
  <c r="F12" i="2" s="1"/>
  <c r="F32" i="1" s="1"/>
  <c r="E8" i="2"/>
  <c r="F8" i="2" s="1"/>
  <c r="F28" i="1" s="1"/>
  <c r="E10" i="2"/>
  <c r="F10" i="2" s="1"/>
  <c r="F30" i="1" s="1"/>
  <c r="E9" i="2"/>
  <c r="F9" i="2" s="1"/>
  <c r="F29" i="1" s="1"/>
  <c r="E11" i="2"/>
  <c r="F11" i="2" s="1"/>
  <c r="F31" i="1" s="1"/>
  <c r="E7" i="2"/>
  <c r="F7" i="2" s="1"/>
  <c r="F27" i="1" s="1"/>
  <c r="K44" i="5" l="1"/>
  <c r="K45" i="5" s="1"/>
  <c r="I31" i="2"/>
  <c r="I32" i="2" s="1"/>
  <c r="K44" i="6"/>
  <c r="K45" i="6" s="1"/>
  <c r="H8" i="2"/>
  <c r="H11" i="2"/>
  <c r="H12" i="2"/>
  <c r="H10" i="2"/>
  <c r="H7" i="2"/>
  <c r="H9" i="2"/>
  <c r="H13" i="2" l="1"/>
  <c r="H14" i="2" s="1"/>
</calcChain>
</file>

<file path=xl/sharedStrings.xml><?xml version="1.0" encoding="utf-8"?>
<sst xmlns="http://schemas.openxmlformats.org/spreadsheetml/2006/main" count="151" uniqueCount="111">
  <si>
    <t>Costi fissi</t>
  </si>
  <si>
    <t>QTnd</t>
  </si>
  <si>
    <t>Ud</t>
  </si>
  <si>
    <t>%</t>
  </si>
  <si>
    <t>Und</t>
  </si>
  <si>
    <t>Utenze</t>
  </si>
  <si>
    <t>Ctuf:</t>
  </si>
  <si>
    <t>TFd</t>
  </si>
  <si>
    <t>n</t>
  </si>
  <si>
    <t>Ka</t>
  </si>
  <si>
    <t>Sot(n)</t>
  </si>
  <si>
    <t>Ka.Stot(n)</t>
  </si>
  <si>
    <t>Quf</t>
  </si>
  <si>
    <t>Quf.Ka(n)</t>
  </si>
  <si>
    <t>Gettito</t>
  </si>
  <si>
    <t>6 o più</t>
  </si>
  <si>
    <t>Totale</t>
  </si>
  <si>
    <t>Qtot (kg)</t>
  </si>
  <si>
    <t>CVd (€)</t>
  </si>
  <si>
    <t>Cu (€/kg)</t>
  </si>
  <si>
    <t>Kb min</t>
  </si>
  <si>
    <t>Kb max</t>
  </si>
  <si>
    <t>Ps</t>
  </si>
  <si>
    <t>Kb(n)</t>
  </si>
  <si>
    <t>N(n)</t>
  </si>
  <si>
    <t>Kb(n).N(n)</t>
  </si>
  <si>
    <t>Quv</t>
  </si>
  <si>
    <t>Qapf</t>
  </si>
  <si>
    <t>Inserire % di aumento per utenze giornaliere (fino a 100%)</t>
  </si>
  <si>
    <t>Inserire</t>
  </si>
  <si>
    <t>TARIFFE</t>
  </si>
  <si>
    <t>Attività</t>
  </si>
  <si>
    <t>Kc</t>
  </si>
  <si>
    <t>Stot(ap)</t>
  </si>
  <si>
    <t>Stot(ap).Kc</t>
  </si>
  <si>
    <t>TF(ap)</t>
  </si>
  <si>
    <t>Musei, biblioteche, scuole, associazioni, luoghi di culto</t>
  </si>
  <si>
    <t>Stabilimenti balneari</t>
  </si>
  <si>
    <t>Esposizioni, autosaloni</t>
  </si>
  <si>
    <t>Alberghi con ristorante</t>
  </si>
  <si>
    <t>Alberghi senza ristorante</t>
  </si>
  <si>
    <t>Case di cura e riposo</t>
  </si>
  <si>
    <t>Uffici, agenzie, studi professionali</t>
  </si>
  <si>
    <t>Negozi abbigliamento, calzature, libreria, cartoleria, ferramenta, e altri beni durevoli</t>
  </si>
  <si>
    <t>Carrozzeria, autofficina, elettrauto</t>
  </si>
  <si>
    <t>Attività industriali con capannoni di produzione</t>
  </si>
  <si>
    <t>Attività artigianali di produzione beni specifici</t>
  </si>
  <si>
    <t>Bar, caffè, pasticceria</t>
  </si>
  <si>
    <t>Supermercato, pane e pasta, macelleria, salumi e formaggi, generi alimentari</t>
  </si>
  <si>
    <t>Cinematografi e teatri</t>
  </si>
  <si>
    <t>Autorimesse e magazzini senza alcuna vendita diretta</t>
  </si>
  <si>
    <t>Campeggi, distributori carburanti, impianti sportivi</t>
  </si>
  <si>
    <t>Ospedale</t>
  </si>
  <si>
    <t>Banche ed istituti di eredito</t>
  </si>
  <si>
    <t>edicola, farmacia, tabaccaio, plurilicenze</t>
  </si>
  <si>
    <t>Negozi particolari quali filatelia, tende e tessuti, tappeti, cappelli e ombrelli, antiquariato</t>
  </si>
  <si>
    <t xml:space="preserve">Banchi di mercato beni durevoli </t>
  </si>
  <si>
    <t>Attività artigianali tipo botteghe: Parrucchiere, barbiere, estetista</t>
  </si>
  <si>
    <t>Attività artigianali tipo botteghe: falegname, idraulico, fabbro, elettricista</t>
  </si>
  <si>
    <t>Ristoranti, trattorie, osterie, pizzerie, mense, pub, birrerie</t>
  </si>
  <si>
    <t>Mense, birrerie, amburgherie</t>
  </si>
  <si>
    <t xml:space="preserve">Plurilicenze alimentari e/o miste </t>
  </si>
  <si>
    <t>Ortofrutta, pescherie, fiori e piante, pizza al taglio</t>
  </si>
  <si>
    <t>Ipermercati di generi misti</t>
  </si>
  <si>
    <t>Banchi di mercato genere alimentari</t>
  </si>
  <si>
    <t>Discoteche, night-club</t>
  </si>
  <si>
    <t>Ctapf</t>
  </si>
  <si>
    <t>TARIFFE UTENZE DOMESTICHE - PARTE FISSA</t>
  </si>
  <si>
    <t>TARIFFE UTENZE DOMESTICHE - PARTE VARIABILE</t>
  </si>
  <si>
    <t>Kd</t>
  </si>
  <si>
    <t>Cu</t>
  </si>
  <si>
    <t>CVnd</t>
  </si>
  <si>
    <t>TARIFFE UTENZE NON DOMESTICHE - PARTE FISSA</t>
  </si>
  <si>
    <t>TARIFFE UTENZE NON DOMESTICHE - PARTE VARIABILE</t>
  </si>
  <si>
    <t>TVd</t>
  </si>
  <si>
    <t>DATI DELLE UTENZE DOMESTICHE</t>
  </si>
  <si>
    <t>DATI DELLE UTENZE NON DOMESTICHE</t>
  </si>
  <si>
    <t>n.</t>
  </si>
  <si>
    <t>DATI GENERALI</t>
  </si>
  <si>
    <t>inserire</t>
  </si>
  <si>
    <t>kg</t>
  </si>
  <si>
    <t>Riduz. Rd Ud</t>
  </si>
  <si>
    <t>RIFIUTI</t>
  </si>
  <si>
    <t>Costi var.</t>
  </si>
  <si>
    <t>Costi var. corr.</t>
  </si>
  <si>
    <t xml:space="preserve">COSTI </t>
  </si>
  <si>
    <t xml:space="preserve"> - idem utenze giornaliere</t>
  </si>
  <si>
    <t>Stot(n)</t>
  </si>
  <si>
    <t>DISTRIBUZIONE DATI</t>
  </si>
  <si>
    <t>Riduz. Rd Ud       €</t>
  </si>
  <si>
    <t>Totale RSU        kg</t>
  </si>
  <si>
    <t xml:space="preserve">%  aumento utenze giornaliere </t>
  </si>
  <si>
    <r>
      <t>Inserire % aumento ut. giornaliere (</t>
    </r>
    <r>
      <rPr>
        <sz val="14"/>
        <color theme="1"/>
        <rFont val="Calibri"/>
        <family val="2"/>
      </rPr>
      <t>≤ 100%)</t>
    </r>
    <r>
      <rPr>
        <sz val="14"/>
        <color theme="1"/>
        <rFont val="Calibri"/>
        <family val="2"/>
        <scheme val="minor"/>
      </rPr>
      <t>:</t>
    </r>
  </si>
  <si>
    <t>Tariffe</t>
  </si>
  <si>
    <t>PROSPETTO DI CALCOLO DELLE TARIFFE</t>
  </si>
  <si>
    <t>Qnd</t>
  </si>
  <si>
    <t>Variabile €</t>
  </si>
  <si>
    <t>Fisso €/mq</t>
  </si>
  <si>
    <t>Variab. €/mq</t>
  </si>
  <si>
    <t>Tasso inflaz. Ip</t>
  </si>
  <si>
    <t>Recup. Prod. Xn</t>
  </si>
  <si>
    <t>Costi variabili</t>
  </si>
  <si>
    <t>Costi fissi no K n-1</t>
  </si>
  <si>
    <t>CKn</t>
  </si>
  <si>
    <t>Costi variab n-1</t>
  </si>
  <si>
    <t xml:space="preserve">Costi fissi no K </t>
  </si>
  <si>
    <t>Comuni oltre 5.000 abitanti CENTRO</t>
  </si>
  <si>
    <t>Kc min.</t>
  </si>
  <si>
    <t>Kc max.</t>
  </si>
  <si>
    <t>Kd min.</t>
  </si>
  <si>
    <t>Kd max.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</si>
</sst>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€&quot;\ * #,##0.00_-;\-&quot;€&quot;\ * #,##0.00_-;_-&quot;€&quot;\ * &quot;-&quot;??_-;_-@_-"/>
    <numFmt numFmtId="164" formatCode="0.000"/>
    <numFmt numFmtId="165" formatCode="#,##0.000"/>
    <numFmt numFmtId="166" formatCode="#,##0.00_ ;\-#,##0.00\ "/>
    <numFmt numFmtId="167" formatCode="_-&quot;€&quot;\ * #,##0.000_-;\-&quot;€&quot;\ * #,##0.000_-;_-&quot;€&quot;\ * &quot;-&quot;?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Verdana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13">
    <xf numFmtId="0" fontId="0" fillId="0" borderId="0" xfId="0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/>
    <xf numFmtId="0" fontId="0" fillId="0" borderId="0" xfId="0" applyFont="1"/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44" fontId="0" fillId="4" borderId="4" xfId="0" applyNumberFormat="1" applyFont="1" applyFill="1" applyBorder="1" applyAlignment="1">
      <alignment horizontal="left"/>
    </xf>
    <xf numFmtId="0" fontId="0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0" fontId="0" fillId="0" borderId="15" xfId="0" applyFont="1" applyBorder="1"/>
    <xf numFmtId="4" fontId="0" fillId="0" borderId="15" xfId="0" applyNumberFormat="1" applyFont="1" applyBorder="1"/>
    <xf numFmtId="164" fontId="0" fillId="0" borderId="15" xfId="0" applyNumberFormat="1" applyFont="1" applyBorder="1"/>
    <xf numFmtId="164" fontId="0" fillId="3" borderId="4" xfId="0" applyNumberFormat="1" applyFont="1" applyFill="1" applyBorder="1"/>
    <xf numFmtId="0" fontId="0" fillId="0" borderId="0" xfId="0" applyFont="1" applyBorder="1"/>
    <xf numFmtId="44" fontId="0" fillId="0" borderId="4" xfId="0" applyNumberFormat="1" applyFont="1" applyBorder="1"/>
    <xf numFmtId="0" fontId="2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/>
    <xf numFmtId="164" fontId="0" fillId="0" borderId="4" xfId="0" applyNumberFormat="1" applyFont="1" applyBorder="1"/>
    <xf numFmtId="0" fontId="1" fillId="0" borderId="0" xfId="0" applyFont="1" applyAlignment="1">
      <alignment horizontal="right"/>
    </xf>
    <xf numFmtId="0" fontId="1" fillId="0" borderId="0" xfId="0" applyFont="1"/>
    <xf numFmtId="44" fontId="1" fillId="0" borderId="0" xfId="0" applyNumberFormat="1" applyFont="1"/>
    <xf numFmtId="44" fontId="0" fillId="0" borderId="0" xfId="0" applyNumberFormat="1" applyFont="1" applyAlignment="1">
      <alignment horizontal="left"/>
    </xf>
    <xf numFmtId="0" fontId="0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6" xfId="0" applyFont="1" applyFill="1" applyBorder="1"/>
    <xf numFmtId="44" fontId="0" fillId="0" borderId="4" xfId="0" applyNumberFormat="1" applyFont="1" applyFill="1" applyBorder="1" applyAlignment="1">
      <alignment horizontal="right"/>
    </xf>
    <xf numFmtId="9" fontId="0" fillId="6" borderId="0" xfId="0" applyNumberFormat="1" applyFont="1" applyFill="1"/>
    <xf numFmtId="0" fontId="0" fillId="0" borderId="17" xfId="0" applyFont="1" applyBorder="1" applyAlignment="1">
      <alignment vertical="top" wrapText="1"/>
    </xf>
    <xf numFmtId="0" fontId="1" fillId="0" borderId="17" xfId="0" applyFont="1" applyBorder="1" applyAlignment="1">
      <alignment horizontal="center"/>
    </xf>
    <xf numFmtId="0" fontId="1" fillId="7" borderId="17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0" fillId="0" borderId="18" xfId="0" applyFont="1" applyBorder="1" applyAlignment="1">
      <alignment horizontal="center" vertical="top" wrapText="1"/>
    </xf>
    <xf numFmtId="164" fontId="0" fillId="0" borderId="0" xfId="0" applyNumberFormat="1"/>
    <xf numFmtId="0" fontId="0" fillId="0" borderId="19" xfId="0" applyFont="1" applyBorder="1" applyAlignment="1">
      <alignment horizontal="center" vertical="top" wrapText="1"/>
    </xf>
    <xf numFmtId="0" fontId="1" fillId="0" borderId="8" xfId="0" applyFont="1" applyBorder="1"/>
    <xf numFmtId="0" fontId="1" fillId="9" borderId="17" xfId="0" applyFont="1" applyFill="1" applyBorder="1" applyAlignment="1">
      <alignment horizontal="center"/>
    </xf>
    <xf numFmtId="0" fontId="0" fillId="0" borderId="18" xfId="0" applyFont="1" applyBorder="1" applyAlignment="1">
      <alignment vertical="top" wrapText="1"/>
    </xf>
    <xf numFmtId="2" fontId="0" fillId="0" borderId="18" xfId="0" applyNumberFormat="1" applyFont="1" applyBorder="1" applyAlignment="1">
      <alignment horizontal="center" vertical="top" wrapText="1"/>
    </xf>
    <xf numFmtId="9" fontId="0" fillId="7" borderId="18" xfId="0" applyNumberFormat="1" applyFont="1" applyFill="1" applyBorder="1"/>
    <xf numFmtId="164" fontId="0" fillId="0" borderId="18" xfId="0" applyNumberFormat="1" applyFont="1" applyBorder="1"/>
    <xf numFmtId="2" fontId="0" fillId="0" borderId="18" xfId="0" applyNumberFormat="1" applyFont="1" applyBorder="1"/>
    <xf numFmtId="2" fontId="0" fillId="0" borderId="19" xfId="0" applyNumberFormat="1" applyFont="1" applyBorder="1" applyAlignment="1">
      <alignment horizontal="center" vertical="top" wrapText="1"/>
    </xf>
    <xf numFmtId="164" fontId="0" fillId="0" borderId="19" xfId="0" applyNumberFormat="1" applyFont="1" applyBorder="1"/>
    <xf numFmtId="2" fontId="0" fillId="0" borderId="19" xfId="0" applyNumberFormat="1" applyFont="1" applyBorder="1"/>
    <xf numFmtId="2" fontId="0" fillId="8" borderId="19" xfId="0" applyNumberFormat="1" applyFont="1" applyFill="1" applyBorder="1" applyAlignment="1">
      <alignment horizontal="center" vertical="top" wrapText="1"/>
    </xf>
    <xf numFmtId="164" fontId="0" fillId="8" borderId="19" xfId="0" applyNumberFormat="1" applyFont="1" applyFill="1" applyBorder="1"/>
    <xf numFmtId="2" fontId="0" fillId="8" borderId="19" xfId="0" applyNumberFormat="1" applyFont="1" applyFill="1" applyBorder="1"/>
    <xf numFmtId="0" fontId="0" fillId="0" borderId="0" xfId="0" applyAlignment="1">
      <alignment wrapText="1"/>
    </xf>
    <xf numFmtId="4" fontId="0" fillId="0" borderId="18" xfId="0" applyNumberFormat="1" applyFont="1" applyBorder="1"/>
    <xf numFmtId="4" fontId="0" fillId="0" borderId="19" xfId="0" applyNumberFormat="1" applyFont="1" applyBorder="1"/>
    <xf numFmtId="4" fontId="0" fillId="0" borderId="8" xfId="0" applyNumberFormat="1" applyFont="1" applyBorder="1"/>
    <xf numFmtId="4" fontId="1" fillId="0" borderId="9" xfId="0" applyNumberFormat="1" applyFont="1" applyBorder="1"/>
    <xf numFmtId="4" fontId="0" fillId="0" borderId="18" xfId="0" applyNumberFormat="1" applyFont="1" applyFill="1" applyBorder="1"/>
    <xf numFmtId="4" fontId="0" fillId="0" borderId="19" xfId="0" applyNumberFormat="1" applyFont="1" applyFill="1" applyBorder="1"/>
    <xf numFmtId="4" fontId="0" fillId="0" borderId="8" xfId="0" applyNumberFormat="1" applyFont="1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6" fillId="0" borderId="20" xfId="0" applyFont="1" applyBorder="1" applyAlignment="1">
      <alignment vertical="top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7" borderId="21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6" fillId="0" borderId="18" xfId="0" applyFont="1" applyBorder="1" applyAlignment="1">
      <alignment horizontal="center" vertical="top" wrapText="1"/>
    </xf>
    <xf numFmtId="0" fontId="6" fillId="0" borderId="18" xfId="0" applyFont="1" applyBorder="1" applyAlignment="1">
      <alignment vertical="top" wrapText="1"/>
    </xf>
    <xf numFmtId="2" fontId="7" fillId="0" borderId="19" xfId="0" applyNumberFormat="1" applyFont="1" applyBorder="1" applyAlignment="1">
      <alignment horizontal="center" vertical="top" wrapText="1"/>
    </xf>
    <xf numFmtId="9" fontId="0" fillId="7" borderId="0" xfId="0" applyNumberFormat="1" applyFill="1"/>
    <xf numFmtId="3" fontId="0" fillId="0" borderId="0" xfId="0" applyNumberFormat="1"/>
    <xf numFmtId="0" fontId="6" fillId="0" borderId="19" xfId="0" applyFont="1" applyBorder="1" applyAlignment="1">
      <alignment horizontal="center" vertical="top" wrapText="1"/>
    </xf>
    <xf numFmtId="4" fontId="5" fillId="0" borderId="0" xfId="0" applyNumberFormat="1" applyFont="1"/>
    <xf numFmtId="4" fontId="2" fillId="0" borderId="4" xfId="0" applyNumberFormat="1" applyFont="1" applyFill="1" applyBorder="1"/>
    <xf numFmtId="4" fontId="0" fillId="0" borderId="0" xfId="0" applyNumberFormat="1" applyFill="1"/>
    <xf numFmtId="0" fontId="1" fillId="3" borderId="21" xfId="0" applyFont="1" applyFill="1" applyBorder="1" applyAlignment="1">
      <alignment horizontal="center"/>
    </xf>
    <xf numFmtId="3" fontId="0" fillId="3" borderId="0" xfId="0" applyNumberFormat="1" applyFill="1"/>
    <xf numFmtId="4" fontId="1" fillId="0" borderId="24" xfId="0" applyNumberFormat="1" applyFont="1" applyBorder="1"/>
    <xf numFmtId="9" fontId="2" fillId="10" borderId="15" xfId="0" applyNumberFormat="1" applyFont="1" applyFill="1" applyBorder="1" applyAlignment="1">
      <alignment horizontal="center" vertical="center" wrapText="1"/>
    </xf>
    <xf numFmtId="9" fontId="2" fillId="10" borderId="4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/>
    <xf numFmtId="165" fontId="0" fillId="0" borderId="0" xfId="0" applyNumberFormat="1"/>
    <xf numFmtId="44" fontId="0" fillId="0" borderId="0" xfId="0" applyNumberFormat="1" applyFont="1" applyFill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0" fontId="8" fillId="0" borderId="0" xfId="0" applyFont="1"/>
    <xf numFmtId="0" fontId="3" fillId="0" borderId="25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4" fontId="0" fillId="9" borderId="18" xfId="0" applyNumberFormat="1" applyFont="1" applyFill="1" applyBorder="1"/>
    <xf numFmtId="4" fontId="0" fillId="8" borderId="19" xfId="0" applyNumberFormat="1" applyFont="1" applyFill="1" applyBorder="1"/>
    <xf numFmtId="0" fontId="6" fillId="11" borderId="18" xfId="0" applyFont="1" applyFill="1" applyBorder="1" applyAlignment="1">
      <alignment vertical="top" wrapText="1"/>
    </xf>
    <xf numFmtId="164" fontId="0" fillId="11" borderId="0" xfId="0" applyNumberFormat="1" applyFill="1"/>
    <xf numFmtId="4" fontId="0" fillId="11" borderId="18" xfId="0" applyNumberFormat="1" applyFont="1" applyFill="1" applyBorder="1"/>
    <xf numFmtId="4" fontId="3" fillId="0" borderId="0" xfId="0" applyNumberFormat="1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44" fontId="0" fillId="0" borderId="0" xfId="0" applyNumberFormat="1" applyFont="1" applyAlignment="1">
      <alignment horizontal="right"/>
    </xf>
    <xf numFmtId="0" fontId="0" fillId="0" borderId="15" xfId="0" applyFont="1" applyFill="1" applyBorder="1"/>
    <xf numFmtId="1" fontId="2" fillId="0" borderId="15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0" borderId="4" xfId="0" applyFont="1" applyBorder="1"/>
    <xf numFmtId="4" fontId="2" fillId="0" borderId="4" xfId="0" applyNumberFormat="1" applyFont="1" applyBorder="1"/>
    <xf numFmtId="4" fontId="2" fillId="0" borderId="15" xfId="0" applyNumberFormat="1" applyFont="1" applyFill="1" applyBorder="1"/>
    <xf numFmtId="4" fontId="2" fillId="0" borderId="15" xfId="0" applyNumberFormat="1" applyFont="1" applyBorder="1"/>
    <xf numFmtId="0" fontId="2" fillId="0" borderId="3" xfId="0" applyFont="1" applyBorder="1" applyAlignment="1">
      <alignment horizontal="center"/>
    </xf>
    <xf numFmtId="0" fontId="3" fillId="0" borderId="15" xfId="0" applyFont="1" applyBorder="1"/>
    <xf numFmtId="0" fontId="3" fillId="0" borderId="2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2" xfId="0" applyFont="1" applyBorder="1" applyAlignment="1">
      <alignment horizontal="right"/>
    </xf>
    <xf numFmtId="4" fontId="3" fillId="0" borderId="4" xfId="0" applyNumberFormat="1" applyFont="1" applyBorder="1"/>
    <xf numFmtId="0" fontId="3" fillId="0" borderId="1" xfId="0" applyFont="1" applyBorder="1" applyAlignment="1">
      <alignment horizontal="center"/>
    </xf>
    <xf numFmtId="44" fontId="2" fillId="0" borderId="4" xfId="0" applyNumberFormat="1" applyFont="1" applyBorder="1"/>
    <xf numFmtId="44" fontId="3" fillId="0" borderId="4" xfId="0" applyNumberFormat="1" applyFont="1" applyBorder="1"/>
    <xf numFmtId="44" fontId="2" fillId="0" borderId="15" xfId="0" applyNumberFormat="1" applyFont="1" applyBorder="1"/>
    <xf numFmtId="44" fontId="3" fillId="13" borderId="15" xfId="0" applyNumberFormat="1" applyFont="1" applyFill="1" applyBorder="1"/>
    <xf numFmtId="44" fontId="3" fillId="13" borderId="4" xfId="0" applyNumberFormat="1" applyFont="1" applyFill="1" applyBorder="1"/>
    <xf numFmtId="4" fontId="2" fillId="14" borderId="15" xfId="0" applyNumberFormat="1" applyFont="1" applyFill="1" applyBorder="1"/>
    <xf numFmtId="4" fontId="2" fillId="14" borderId="4" xfId="0" applyNumberFormat="1" applyFont="1" applyFill="1" applyBorder="1"/>
    <xf numFmtId="0" fontId="0" fillId="14" borderId="15" xfId="0" applyFont="1" applyFill="1" applyBorder="1"/>
    <xf numFmtId="0" fontId="0" fillId="14" borderId="4" xfId="0" applyFont="1" applyFill="1" applyBorder="1"/>
    <xf numFmtId="1" fontId="2" fillId="14" borderId="15" xfId="0" applyNumberFormat="1" applyFont="1" applyFill="1" applyBorder="1" applyAlignment="1">
      <alignment horizontal="center" vertical="center" wrapText="1"/>
    </xf>
    <xf numFmtId="1" fontId="2" fillId="14" borderId="4" xfId="0" applyNumberFormat="1" applyFont="1" applyFill="1" applyBorder="1" applyAlignment="1">
      <alignment horizontal="center" vertical="center" wrapText="1"/>
    </xf>
    <xf numFmtId="0" fontId="1" fillId="14" borderId="17" xfId="0" applyFont="1" applyFill="1" applyBorder="1" applyAlignment="1">
      <alignment horizontal="center"/>
    </xf>
    <xf numFmtId="4" fontId="0" fillId="14" borderId="18" xfId="0" applyNumberFormat="1" applyFont="1" applyFill="1" applyBorder="1"/>
    <xf numFmtId="4" fontId="0" fillId="14" borderId="19" xfId="0" applyNumberFormat="1" applyFont="1" applyFill="1" applyBorder="1"/>
    <xf numFmtId="0" fontId="2" fillId="0" borderId="19" xfId="0" applyFont="1" applyBorder="1" applyAlignment="1">
      <alignment horizontal="center"/>
    </xf>
    <xf numFmtId="44" fontId="2" fillId="12" borderId="15" xfId="0" applyNumberFormat="1" applyFont="1" applyFill="1" applyBorder="1"/>
    <xf numFmtId="44" fontId="2" fillId="12" borderId="4" xfId="0" applyNumberFormat="1" applyFont="1" applyFill="1" applyBorder="1"/>
    <xf numFmtId="0" fontId="3" fillId="0" borderId="4" xfId="0" applyFont="1" applyBorder="1" applyAlignment="1">
      <alignment horizontal="left"/>
    </xf>
    <xf numFmtId="4" fontId="1" fillId="0" borderId="0" xfId="0" applyNumberFormat="1" applyFont="1"/>
    <xf numFmtId="0" fontId="3" fillId="0" borderId="0" xfId="0" applyFont="1" applyAlignment="1">
      <alignment horizontal="right"/>
    </xf>
    <xf numFmtId="166" fontId="0" fillId="0" borderId="0" xfId="0" applyNumberFormat="1" applyFont="1" applyAlignment="1">
      <alignment horizontal="right"/>
    </xf>
    <xf numFmtId="4" fontId="0" fillId="14" borderId="15" xfId="0" applyNumberFormat="1" applyFont="1" applyFill="1" applyBorder="1"/>
    <xf numFmtId="167" fontId="0" fillId="9" borderId="4" xfId="0" applyNumberFormat="1" applyFont="1" applyFill="1" applyBorder="1"/>
    <xf numFmtId="167" fontId="0" fillId="0" borderId="0" xfId="0" applyNumberFormat="1" applyFont="1"/>
    <xf numFmtId="44" fontId="1" fillId="0" borderId="0" xfId="0" applyNumberFormat="1" applyFont="1" applyFill="1" applyBorder="1" applyAlignment="1">
      <alignment horizontal="right"/>
    </xf>
    <xf numFmtId="9" fontId="2" fillId="12" borderId="0" xfId="0" applyNumberFormat="1" applyFont="1" applyFill="1"/>
    <xf numFmtId="9" fontId="0" fillId="0" borderId="0" xfId="0" applyNumberFormat="1"/>
    <xf numFmtId="0" fontId="9" fillId="0" borderId="0" xfId="0" applyFont="1"/>
    <xf numFmtId="0" fontId="2" fillId="0" borderId="7" xfId="0" applyFont="1" applyBorder="1" applyAlignment="1">
      <alignment horizontal="center"/>
    </xf>
    <xf numFmtId="165" fontId="2" fillId="0" borderId="15" xfId="0" applyNumberFormat="1" applyFont="1" applyBorder="1"/>
    <xf numFmtId="165" fontId="2" fillId="0" borderId="4" xfId="0" applyNumberFormat="1" applyFont="1" applyBorder="1"/>
    <xf numFmtId="0" fontId="4" fillId="3" borderId="0" xfId="0" applyFont="1" applyFill="1"/>
    <xf numFmtId="0" fontId="2" fillId="3" borderId="0" xfId="0" applyFont="1" applyFill="1"/>
    <xf numFmtId="0" fontId="13" fillId="0" borderId="0" xfId="0" applyFont="1"/>
    <xf numFmtId="9" fontId="0" fillId="14" borderId="18" xfId="0" applyNumberFormat="1" applyFont="1" applyFill="1" applyBorder="1"/>
    <xf numFmtId="9" fontId="2" fillId="14" borderId="15" xfId="0" applyNumberFormat="1" applyFont="1" applyFill="1" applyBorder="1" applyAlignment="1">
      <alignment horizontal="center" vertical="center" wrapText="1"/>
    </xf>
    <xf numFmtId="9" fontId="2" fillId="14" borderId="4" xfId="0" applyNumberFormat="1" applyFont="1" applyFill="1" applyBorder="1" applyAlignment="1">
      <alignment horizontal="center" vertical="center" wrapText="1"/>
    </xf>
    <xf numFmtId="165" fontId="0" fillId="3" borderId="18" xfId="0" applyNumberFormat="1" applyFont="1" applyFill="1" applyBorder="1"/>
    <xf numFmtId="165" fontId="0" fillId="3" borderId="19" xfId="0" applyNumberFormat="1" applyFont="1" applyFill="1" applyBorder="1"/>
    <xf numFmtId="0" fontId="2" fillId="0" borderId="4" xfId="0" applyFont="1" applyBorder="1"/>
    <xf numFmtId="0" fontId="2" fillId="0" borderId="15" xfId="0" applyFont="1" applyBorder="1"/>
    <xf numFmtId="10" fontId="2" fillId="5" borderId="15" xfId="0" applyNumberFormat="1" applyFont="1" applyFill="1" applyBorder="1"/>
    <xf numFmtId="10" fontId="2" fillId="5" borderId="4" xfId="0" applyNumberFormat="1" applyFont="1" applyFill="1" applyBorder="1"/>
    <xf numFmtId="0" fontId="3" fillId="0" borderId="0" xfId="0" applyFont="1" applyBorder="1" applyAlignment="1"/>
    <xf numFmtId="0" fontId="0" fillId="0" borderId="0" xfId="0" applyAlignment="1"/>
    <xf numFmtId="4" fontId="0" fillId="0" borderId="0" xfId="0" applyNumberFormat="1" applyAlignment="1"/>
    <xf numFmtId="4" fontId="3" fillId="0" borderId="0" xfId="0" applyNumberFormat="1" applyFont="1" applyBorder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0" fontId="2" fillId="0" borderId="4" xfId="0" applyNumberFormat="1" applyFont="1" applyBorder="1" applyAlignment="1">
      <alignment horizontal="center"/>
    </xf>
    <xf numFmtId="9" fontId="2" fillId="0" borderId="4" xfId="0" applyNumberFormat="1" applyFont="1" applyBorder="1" applyAlignment="1">
      <alignment horizontal="center"/>
    </xf>
    <xf numFmtId="4" fontId="3" fillId="0" borderId="4" xfId="0" applyNumberFormat="1" applyFont="1" applyBorder="1" applyAlignment="1"/>
    <xf numFmtId="10" fontId="2" fillId="0" borderId="15" xfId="0" applyNumberFormat="1" applyFont="1" applyBorder="1" applyAlignment="1">
      <alignment horizontal="center"/>
    </xf>
    <xf numFmtId="4" fontId="3" fillId="0" borderId="15" xfId="0" applyNumberFormat="1" applyFont="1" applyBorder="1"/>
    <xf numFmtId="0" fontId="6" fillId="0" borderId="33" xfId="0" applyFont="1" applyBorder="1" applyAlignment="1">
      <alignment vertical="top"/>
    </xf>
    <xf numFmtId="0" fontId="0" fillId="0" borderId="34" xfId="0" applyBorder="1" applyAlignment="1">
      <alignment vertical="top"/>
    </xf>
    <xf numFmtId="0" fontId="0" fillId="0" borderId="29" xfId="0" applyBorder="1" applyAlignment="1">
      <alignment vertical="top"/>
    </xf>
    <xf numFmtId="0" fontId="6" fillId="0" borderId="35" xfId="0" applyFont="1" applyBorder="1" applyAlignment="1">
      <alignment vertical="top"/>
    </xf>
    <xf numFmtId="0" fontId="0" fillId="0" borderId="36" xfId="0" applyBorder="1" applyAlignment="1">
      <alignment vertical="top"/>
    </xf>
    <xf numFmtId="0" fontId="0" fillId="0" borderId="27" xfId="0" applyBorder="1" applyAlignment="1">
      <alignment vertical="top"/>
    </xf>
    <xf numFmtId="0" fontId="6" fillId="0" borderId="31" xfId="0" applyFont="1" applyBorder="1" applyAlignment="1">
      <alignment vertical="top"/>
    </xf>
    <xf numFmtId="0" fontId="0" fillId="0" borderId="32" xfId="0" applyBorder="1" applyAlignment="1">
      <alignment vertical="top"/>
    </xf>
    <xf numFmtId="0" fontId="0" fillId="0" borderId="28" xfId="0" applyBorder="1" applyAlignment="1">
      <alignment vertical="top"/>
    </xf>
    <xf numFmtId="0" fontId="3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0" fillId="0" borderId="24" xfId="0" applyBorder="1" applyAlignment="1"/>
    <xf numFmtId="0" fontId="0" fillId="0" borderId="3" xfId="0" applyBorder="1" applyAlignment="1"/>
    <xf numFmtId="0" fontId="0" fillId="8" borderId="31" xfId="0" applyFont="1" applyFill="1" applyBorder="1" applyAlignment="1">
      <alignment vertical="top"/>
    </xf>
    <xf numFmtId="0" fontId="0" fillId="0" borderId="19" xfId="0" applyFont="1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31" xfId="0" applyFont="1" applyBorder="1" applyAlignment="1">
      <alignment vertical="top"/>
    </xf>
    <xf numFmtId="0" fontId="1" fillId="0" borderId="26" xfId="0" applyFont="1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10" fillId="14" borderId="0" xfId="0" applyFont="1" applyFill="1" applyAlignment="1"/>
    <xf numFmtId="0" fontId="11" fillId="14" borderId="0" xfId="0" applyFont="1" applyFill="1" applyAlignment="1"/>
    <xf numFmtId="0" fontId="3" fillId="0" borderId="10" xfId="0" applyFont="1" applyBorder="1" applyAlignment="1">
      <alignment horizontal="center" vertical="center"/>
    </xf>
    <xf numFmtId="0" fontId="0" fillId="0" borderId="12" xfId="0" applyBorder="1" applyAlignment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1" fillId="2" borderId="24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G1" sqref="G1"/>
    </sheetView>
  </sheetViews>
  <sheetFormatPr defaultRowHeight="15.75" x14ac:dyDescent="0.25"/>
  <cols>
    <col min="1" max="1" width="20.5703125" style="2" customWidth="1"/>
    <col min="2" max="2" width="15.140625" style="2" customWidth="1"/>
    <col min="3" max="3" width="14.140625" style="2" customWidth="1"/>
    <col min="4" max="4" width="16.7109375" style="2" customWidth="1"/>
    <col min="5" max="5" width="15.140625" style="2" customWidth="1"/>
    <col min="6" max="6" width="16.7109375" style="2" customWidth="1"/>
    <col min="7" max="7" width="15.5703125" style="2" customWidth="1"/>
    <col min="8" max="8" width="10.28515625" style="2" customWidth="1"/>
    <col min="9" max="9" width="3.42578125" style="2" customWidth="1"/>
    <col min="10" max="10" width="12.140625" style="2" customWidth="1"/>
    <col min="11" max="11" width="13.28515625" style="2" customWidth="1"/>
    <col min="12" max="16384" width="9.140625" style="2"/>
  </cols>
  <sheetData>
    <row r="1" spans="1:7" ht="26.25" x14ac:dyDescent="0.4">
      <c r="A1" s="160" t="s">
        <v>94</v>
      </c>
      <c r="B1" s="161"/>
      <c r="C1" s="161"/>
      <c r="D1" s="161"/>
      <c r="G1" s="162"/>
    </row>
    <row r="3" spans="1:7" ht="21" x14ac:dyDescent="0.35">
      <c r="A3" s="205" t="s">
        <v>106</v>
      </c>
      <c r="B3" s="206"/>
      <c r="C3" s="206"/>
      <c r="D3" s="206"/>
    </row>
    <row r="4" spans="1:7" ht="19.5" thickBot="1" x14ac:dyDescent="0.35">
      <c r="A4" s="97"/>
    </row>
    <row r="5" spans="1:7" ht="16.5" thickBot="1" x14ac:dyDescent="0.3">
      <c r="A5" s="123" t="s">
        <v>78</v>
      </c>
      <c r="B5" s="121" t="s">
        <v>79</v>
      </c>
      <c r="C5" s="176" t="s">
        <v>3</v>
      </c>
      <c r="D5" s="177"/>
      <c r="E5" s="177"/>
    </row>
    <row r="6" spans="1:7" x14ac:dyDescent="0.25">
      <c r="A6" s="122" t="s">
        <v>102</v>
      </c>
      <c r="B6" s="134">
        <v>90000</v>
      </c>
      <c r="C6" s="181">
        <f>+B11-B12</f>
        <v>2.3E-2</v>
      </c>
      <c r="D6" s="182">
        <f>+B6*(1+C6)</f>
        <v>92069.999999999985</v>
      </c>
      <c r="E6" s="122" t="s">
        <v>105</v>
      </c>
    </row>
    <row r="7" spans="1:7" x14ac:dyDescent="0.25">
      <c r="A7" s="122" t="s">
        <v>103</v>
      </c>
      <c r="B7" s="134">
        <v>10000</v>
      </c>
      <c r="C7" s="179"/>
      <c r="D7" s="127">
        <f>+B7</f>
        <v>10000</v>
      </c>
      <c r="E7" s="122" t="s">
        <v>103</v>
      </c>
    </row>
    <row r="8" spans="1:7" x14ac:dyDescent="0.25">
      <c r="A8" s="117" t="s">
        <v>104</v>
      </c>
      <c r="B8" s="135">
        <v>150000</v>
      </c>
      <c r="C8" s="178">
        <f>+C6</f>
        <v>2.3E-2</v>
      </c>
      <c r="D8" s="127">
        <f>+B8*(1+C8)</f>
        <v>153450</v>
      </c>
      <c r="E8" s="117" t="s">
        <v>101</v>
      </c>
    </row>
    <row r="9" spans="1:7" x14ac:dyDescent="0.25">
      <c r="A9" s="117" t="s">
        <v>89</v>
      </c>
      <c r="B9" s="135">
        <v>10000</v>
      </c>
      <c r="C9" s="168"/>
      <c r="D9" s="180">
        <f>+B9</f>
        <v>10000</v>
      </c>
      <c r="E9" s="117" t="s">
        <v>81</v>
      </c>
    </row>
    <row r="10" spans="1:7" x14ac:dyDescent="0.25">
      <c r="A10" s="146" t="s">
        <v>90</v>
      </c>
      <c r="B10" s="135">
        <v>250000</v>
      </c>
      <c r="D10" s="175"/>
      <c r="E10" s="174"/>
      <c r="F10" s="3"/>
    </row>
    <row r="11" spans="1:7" x14ac:dyDescent="0.25">
      <c r="A11" s="169" t="s">
        <v>99</v>
      </c>
      <c r="B11" s="170">
        <v>2.5000000000000001E-2</v>
      </c>
      <c r="D11" s="172"/>
      <c r="E11" s="174"/>
      <c r="F11" s="3"/>
    </row>
    <row r="12" spans="1:7" x14ac:dyDescent="0.25">
      <c r="A12" s="168" t="s">
        <v>100</v>
      </c>
      <c r="B12" s="171">
        <v>2E-3</v>
      </c>
      <c r="D12" s="172"/>
      <c r="E12" s="173"/>
      <c r="F12" s="3"/>
    </row>
    <row r="13" spans="1:7" ht="16.5" thickBot="1" x14ac:dyDescent="0.3">
      <c r="A13" s="6"/>
      <c r="B13" s="116"/>
      <c r="D13" s="116"/>
      <c r="E13" s="116"/>
    </row>
    <row r="14" spans="1:7" ht="21.75" thickBot="1" x14ac:dyDescent="0.4">
      <c r="A14" s="194" t="s">
        <v>88</v>
      </c>
      <c r="B14" s="211"/>
      <c r="C14" s="211"/>
      <c r="D14" s="211"/>
      <c r="E14" s="211"/>
      <c r="F14" s="211"/>
      <c r="G14" s="212"/>
    </row>
    <row r="15" spans="1:7" ht="19.5" thickBot="1" x14ac:dyDescent="0.35">
      <c r="A15" s="207" t="s">
        <v>5</v>
      </c>
      <c r="B15" s="209" t="s">
        <v>82</v>
      </c>
      <c r="C15" s="209"/>
      <c r="D15" s="209" t="s">
        <v>85</v>
      </c>
      <c r="E15" s="210"/>
      <c r="F15" s="210"/>
      <c r="G15" s="210"/>
    </row>
    <row r="16" spans="1:7" ht="16.5" thickBot="1" x14ac:dyDescent="0.3">
      <c r="A16" s="208"/>
      <c r="B16" s="124" t="s">
        <v>80</v>
      </c>
      <c r="C16" s="125" t="s">
        <v>3</v>
      </c>
      <c r="D16" s="128" t="s">
        <v>0</v>
      </c>
      <c r="E16" s="128" t="s">
        <v>83</v>
      </c>
      <c r="F16" s="128" t="s">
        <v>81</v>
      </c>
      <c r="G16" s="128" t="s">
        <v>84</v>
      </c>
    </row>
    <row r="17" spans="1:9" x14ac:dyDescent="0.25">
      <c r="A17" s="108" t="s">
        <v>2</v>
      </c>
      <c r="B17" s="119">
        <f>+B19-B18</f>
        <v>122772.7</v>
      </c>
      <c r="C17" s="120">
        <f>+B17/B19*100</f>
        <v>49.109079999999999</v>
      </c>
      <c r="D17" s="144">
        <f>+(D6+D7)*C17/100</f>
        <v>50125.637955999991</v>
      </c>
      <c r="E17" s="131">
        <f>+D8*C17/100</f>
        <v>75357.883259999988</v>
      </c>
      <c r="F17" s="131">
        <f>+B9</f>
        <v>10000</v>
      </c>
      <c r="G17" s="132">
        <f>+E17-F17</f>
        <v>65357.883259999988</v>
      </c>
    </row>
    <row r="18" spans="1:9" ht="16.5" thickBot="1" x14ac:dyDescent="0.3">
      <c r="A18" s="109" t="s">
        <v>4</v>
      </c>
      <c r="B18" s="86">
        <f>+TVnd!C5</f>
        <v>127227.3</v>
      </c>
      <c r="C18" s="118">
        <f>+B18/B19*100</f>
        <v>50.890920000000008</v>
      </c>
      <c r="D18" s="145">
        <f>+(D6+D7)*C18/100</f>
        <v>51944.362044000001</v>
      </c>
      <c r="E18" s="129">
        <f>+D8*C18/100</f>
        <v>78092.116740000012</v>
      </c>
      <c r="F18" s="129">
        <f>-F17</f>
        <v>-10000</v>
      </c>
      <c r="G18" s="133">
        <f>+E18-F18</f>
        <v>88092.116740000012</v>
      </c>
    </row>
    <row r="19" spans="1:9" ht="16.5" thickBot="1" x14ac:dyDescent="0.3">
      <c r="A19" s="126" t="s">
        <v>16</v>
      </c>
      <c r="B19" s="127">
        <f>+B10</f>
        <v>250000</v>
      </c>
      <c r="C19" s="127">
        <f>SUM(C17:C18)</f>
        <v>100</v>
      </c>
      <c r="D19" s="130">
        <f>SUM(D17:D18)</f>
        <v>102070</v>
      </c>
      <c r="E19" s="130">
        <f>SUM(E17:E18)</f>
        <v>153450</v>
      </c>
      <c r="F19" s="130">
        <f t="shared" ref="F19:G19" si="0">SUM(F17:F18)</f>
        <v>0</v>
      </c>
      <c r="G19" s="130">
        <f t="shared" si="0"/>
        <v>153450</v>
      </c>
    </row>
    <row r="21" spans="1:9" x14ac:dyDescent="0.25">
      <c r="B21" s="3"/>
      <c r="C21" s="3"/>
      <c r="D21" s="107"/>
      <c r="E21" s="3"/>
      <c r="F21" s="3"/>
      <c r="G21" s="3"/>
      <c r="H21" s="3"/>
      <c r="I21" s="107"/>
    </row>
    <row r="22" spans="1:9" ht="16.5" thickBot="1" x14ac:dyDescent="0.3"/>
    <row r="23" spans="1:9" ht="21.75" thickBot="1" x14ac:dyDescent="0.4">
      <c r="A23" s="194" t="s">
        <v>75</v>
      </c>
      <c r="B23" s="211"/>
      <c r="C23" s="211"/>
      <c r="D23" s="196"/>
      <c r="E23" s="196"/>
      <c r="F23" s="196"/>
      <c r="G23" s="197"/>
    </row>
    <row r="24" spans="1:9" ht="16.5" thickBot="1" x14ac:dyDescent="0.3"/>
    <row r="25" spans="1:9" ht="19.5" thickBot="1" x14ac:dyDescent="0.35">
      <c r="A25" s="97"/>
      <c r="B25" s="4" t="s">
        <v>29</v>
      </c>
      <c r="C25" s="4" t="s">
        <v>29</v>
      </c>
      <c r="D25" s="4" t="s">
        <v>29</v>
      </c>
      <c r="F25" s="192" t="s">
        <v>30</v>
      </c>
      <c r="G25" s="193"/>
    </row>
    <row r="26" spans="1:9" ht="16.5" thickBot="1" x14ac:dyDescent="0.3">
      <c r="A26" s="110" t="s">
        <v>8</v>
      </c>
      <c r="B26" s="111" t="s">
        <v>87</v>
      </c>
      <c r="C26" s="112" t="s">
        <v>24</v>
      </c>
      <c r="D26" s="112" t="s">
        <v>22</v>
      </c>
      <c r="F26" s="157" t="s">
        <v>97</v>
      </c>
      <c r="G26" s="125" t="s">
        <v>96</v>
      </c>
    </row>
    <row r="27" spans="1:9" x14ac:dyDescent="0.25">
      <c r="A27" s="20">
        <v>1</v>
      </c>
      <c r="B27" s="136">
        <v>8000</v>
      </c>
      <c r="C27" s="138">
        <v>100</v>
      </c>
      <c r="D27" s="164">
        <v>0.5</v>
      </c>
      <c r="F27" s="158">
        <f>+Ud!F7</f>
        <v>0.8975233945900476</v>
      </c>
      <c r="G27" s="120">
        <f>+Ud!H25</f>
        <v>63.185869012688812</v>
      </c>
    </row>
    <row r="28" spans="1:9" x14ac:dyDescent="0.25">
      <c r="A28" s="28">
        <v>2</v>
      </c>
      <c r="B28" s="137">
        <v>11000</v>
      </c>
      <c r="C28" s="139">
        <v>110</v>
      </c>
      <c r="D28" s="165">
        <v>0.5</v>
      </c>
      <c r="F28" s="158">
        <f>+Ud!F8</f>
        <v>0.98101394292400557</v>
      </c>
      <c r="G28" s="120">
        <f>+Ud!H26</f>
        <v>126.37173802537762</v>
      </c>
    </row>
    <row r="29" spans="1:9" x14ac:dyDescent="0.25">
      <c r="A29" s="28">
        <v>3</v>
      </c>
      <c r="B29" s="137">
        <v>10000</v>
      </c>
      <c r="C29" s="139">
        <v>90</v>
      </c>
      <c r="D29" s="165">
        <v>0.5</v>
      </c>
      <c r="F29" s="158">
        <f>+Ud!F9</f>
        <v>1.0645044912579635</v>
      </c>
      <c r="G29" s="120">
        <f>+Ud!H27</f>
        <v>161.91378934501506</v>
      </c>
    </row>
    <row r="30" spans="1:9" x14ac:dyDescent="0.25">
      <c r="A30" s="28">
        <v>4</v>
      </c>
      <c r="B30" s="137">
        <v>9000</v>
      </c>
      <c r="C30" s="139">
        <v>70</v>
      </c>
      <c r="D30" s="165">
        <v>0.5</v>
      </c>
      <c r="F30" s="158">
        <f>+Ud!F10</f>
        <v>1.1479950395919216</v>
      </c>
      <c r="G30" s="120">
        <f>+Ud!H28</f>
        <v>205.35407429123865</v>
      </c>
    </row>
    <row r="31" spans="1:9" x14ac:dyDescent="0.25">
      <c r="A31" s="28">
        <v>5</v>
      </c>
      <c r="B31" s="137">
        <v>6000</v>
      </c>
      <c r="C31" s="139">
        <v>40</v>
      </c>
      <c r="D31" s="165">
        <v>0.5</v>
      </c>
      <c r="F31" s="158">
        <f>+Ud!F11</f>
        <v>1.2210492693841346</v>
      </c>
      <c r="G31" s="120">
        <f>+Ud!H29</f>
        <v>256.69259286404832</v>
      </c>
    </row>
    <row r="32" spans="1:9" x14ac:dyDescent="0.25">
      <c r="A32" s="28" t="s">
        <v>15</v>
      </c>
      <c r="B32" s="137">
        <v>3000</v>
      </c>
      <c r="C32" s="139">
        <v>20</v>
      </c>
      <c r="D32" s="165">
        <v>0.5</v>
      </c>
      <c r="F32" s="158">
        <f>+Ud!F12</f>
        <v>1.2836671806346029</v>
      </c>
      <c r="G32" s="120">
        <f>+Ud!H30</f>
        <v>296.18376099697878</v>
      </c>
    </row>
    <row r="33" spans="1:11" x14ac:dyDescent="0.25">
      <c r="A33" s="148" t="s">
        <v>16</v>
      </c>
      <c r="B33" s="2">
        <f>SUM(B27:B32)</f>
        <v>47000</v>
      </c>
      <c r="C33" s="2">
        <f>SUM(C27:C32)</f>
        <v>430</v>
      </c>
    </row>
    <row r="34" spans="1:11" ht="16.5" thickBot="1" x14ac:dyDescent="0.3"/>
    <row r="35" spans="1:11" ht="21.75" thickBot="1" x14ac:dyDescent="0.4">
      <c r="A35" s="194" t="s">
        <v>76</v>
      </c>
      <c r="B35" s="195"/>
      <c r="C35" s="195"/>
      <c r="D35" s="195"/>
      <c r="E35" s="195"/>
      <c r="F35" s="195"/>
      <c r="G35" s="195"/>
      <c r="H35" s="196"/>
      <c r="I35" s="196"/>
      <c r="J35" s="196"/>
      <c r="K35" s="197"/>
    </row>
    <row r="36" spans="1:11" ht="19.5" thickBot="1" x14ac:dyDescent="0.35">
      <c r="A36" s="97"/>
    </row>
    <row r="37" spans="1:11" ht="19.5" thickBot="1" x14ac:dyDescent="0.35">
      <c r="A37" s="156" t="s">
        <v>92</v>
      </c>
      <c r="D37" s="154">
        <v>1</v>
      </c>
      <c r="G37" s="13" t="s">
        <v>29</v>
      </c>
      <c r="H37" s="13" t="s">
        <v>29</v>
      </c>
      <c r="J37" s="192" t="s">
        <v>93</v>
      </c>
      <c r="K37" s="193"/>
    </row>
    <row r="38" spans="1:11" ht="16.5" thickBot="1" x14ac:dyDescent="0.3">
      <c r="A38" s="98" t="s">
        <v>77</v>
      </c>
      <c r="B38" s="202" t="str">
        <f>+TFnd!B9</f>
        <v>Attività</v>
      </c>
      <c r="C38" s="203"/>
      <c r="D38" s="203"/>
      <c r="E38" s="203"/>
      <c r="F38" s="204"/>
      <c r="G38" s="140" t="s">
        <v>33</v>
      </c>
      <c r="H38" s="140" t="s">
        <v>22</v>
      </c>
      <c r="J38" s="157" t="s">
        <v>97</v>
      </c>
      <c r="K38" s="125" t="s">
        <v>98</v>
      </c>
    </row>
    <row r="39" spans="1:11" ht="15.75" customHeight="1" thickBot="1" x14ac:dyDescent="0.3">
      <c r="A39" s="101">
        <f>+TFnd!A10</f>
        <v>1</v>
      </c>
      <c r="B39" s="183" t="s">
        <v>36</v>
      </c>
      <c r="C39" s="184"/>
      <c r="D39" s="184"/>
      <c r="E39" s="184"/>
      <c r="F39" s="185"/>
      <c r="G39" s="141">
        <v>200</v>
      </c>
      <c r="H39" s="163">
        <v>0.5</v>
      </c>
      <c r="J39" s="158">
        <f>+TFnd!I10</f>
        <v>1.9537348611702416</v>
      </c>
      <c r="K39" s="158">
        <f>+TVnd!I10</f>
        <v>3.3339035105130748</v>
      </c>
    </row>
    <row r="40" spans="1:11" ht="15.75" customHeight="1" x14ac:dyDescent="0.25">
      <c r="A40" s="99">
        <f>+TFnd!A11</f>
        <v>2</v>
      </c>
      <c r="B40" s="186" t="s">
        <v>49</v>
      </c>
      <c r="C40" s="187"/>
      <c r="D40" s="187"/>
      <c r="E40" s="187"/>
      <c r="F40" s="188"/>
      <c r="G40" s="142">
        <v>400</v>
      </c>
      <c r="H40" s="163">
        <v>0.5</v>
      </c>
      <c r="J40" s="159">
        <f>+TFnd!I11</f>
        <v>1.59680253076414</v>
      </c>
      <c r="K40" s="159">
        <f>+TVnd!I11</f>
        <v>2.7176679706674594</v>
      </c>
    </row>
    <row r="41" spans="1:11" ht="15.75" customHeight="1" x14ac:dyDescent="0.25">
      <c r="A41" s="100">
        <f>+TFnd!A12</f>
        <v>3</v>
      </c>
      <c r="B41" s="189" t="s">
        <v>50</v>
      </c>
      <c r="C41" s="190"/>
      <c r="D41" s="190"/>
      <c r="E41" s="190"/>
      <c r="F41" s="191"/>
      <c r="G41" s="142">
        <v>500</v>
      </c>
      <c r="H41" s="163">
        <v>0.5</v>
      </c>
      <c r="J41" s="159">
        <f>+TFnd!I12</f>
        <v>1.7846616520305092</v>
      </c>
      <c r="K41" s="159">
        <f>+TVnd!I12</f>
        <v>3.0465577250794453</v>
      </c>
    </row>
    <row r="42" spans="1:11" ht="15.75" customHeight="1" x14ac:dyDescent="0.25">
      <c r="A42" s="100">
        <f>+TFnd!A13</f>
        <v>4</v>
      </c>
      <c r="B42" s="189" t="s">
        <v>51</v>
      </c>
      <c r="C42" s="190"/>
      <c r="D42" s="190"/>
      <c r="E42" s="190"/>
      <c r="F42" s="191"/>
      <c r="G42" s="142">
        <v>500</v>
      </c>
      <c r="H42" s="163">
        <v>0.5</v>
      </c>
      <c r="J42" s="159">
        <f>+TFnd!I13</f>
        <v>2.9118163796287257</v>
      </c>
      <c r="K42" s="159">
        <f>+TVnd!I13</f>
        <v>4.9264223213500573</v>
      </c>
    </row>
    <row r="43" spans="1:11" ht="15.75" customHeight="1" x14ac:dyDescent="0.25">
      <c r="A43" s="100">
        <f>+TFnd!A14</f>
        <v>5</v>
      </c>
      <c r="B43" s="189" t="s">
        <v>37</v>
      </c>
      <c r="C43" s="190"/>
      <c r="D43" s="190"/>
      <c r="E43" s="190"/>
      <c r="F43" s="191"/>
      <c r="G43" s="142">
        <v>200</v>
      </c>
      <c r="H43" s="163">
        <v>0.5</v>
      </c>
      <c r="J43" s="159">
        <f>+TFnd!I14</f>
        <v>2.1040221581833372</v>
      </c>
      <c r="K43" s="159">
        <f>+TVnd!I14</f>
        <v>3.5623953398940325</v>
      </c>
    </row>
    <row r="44" spans="1:11" ht="15.75" customHeight="1" x14ac:dyDescent="0.25">
      <c r="A44" s="100">
        <f>+TFnd!A15</f>
        <v>6</v>
      </c>
      <c r="B44" s="189" t="s">
        <v>38</v>
      </c>
      <c r="C44" s="190"/>
      <c r="D44" s="190"/>
      <c r="E44" s="190"/>
      <c r="F44" s="191"/>
      <c r="G44" s="142">
        <v>200</v>
      </c>
      <c r="H44" s="163">
        <v>0.5</v>
      </c>
      <c r="J44" s="159">
        <f>+TFnd!I15</f>
        <v>1.6719461792706878</v>
      </c>
      <c r="K44" s="159">
        <f>+TVnd!I15</f>
        <v>2.8180658956984868</v>
      </c>
    </row>
    <row r="45" spans="1:11" ht="15.75" customHeight="1" x14ac:dyDescent="0.25">
      <c r="A45" s="100">
        <f>+TFnd!A16</f>
        <v>7</v>
      </c>
      <c r="B45" s="189" t="s">
        <v>39</v>
      </c>
      <c r="C45" s="190"/>
      <c r="D45" s="190"/>
      <c r="E45" s="190"/>
      <c r="F45" s="191"/>
      <c r="G45" s="142">
        <v>200</v>
      </c>
      <c r="H45" s="163">
        <v>0.5</v>
      </c>
      <c r="J45" s="159">
        <f>+TFnd!I16</f>
        <v>5.0158385378120629</v>
      </c>
      <c r="K45" s="159">
        <f>+TVnd!I16</f>
        <v>8.5234376353927193</v>
      </c>
    </row>
    <row r="46" spans="1:11" ht="15.75" customHeight="1" x14ac:dyDescent="0.25">
      <c r="A46" s="100">
        <f>+TFnd!A17</f>
        <v>8</v>
      </c>
      <c r="B46" s="189" t="s">
        <v>40</v>
      </c>
      <c r="C46" s="190"/>
      <c r="D46" s="190"/>
      <c r="E46" s="190"/>
      <c r="F46" s="191"/>
      <c r="G46" s="142">
        <v>200</v>
      </c>
      <c r="H46" s="163">
        <v>0.5</v>
      </c>
      <c r="J46" s="159">
        <f>+TFnd!I17</f>
        <v>3.8323260738339355</v>
      </c>
      <c r="K46" s="159">
        <f>+TVnd!I17</f>
        <v>6.5016311451127251</v>
      </c>
    </row>
    <row r="47" spans="1:11" ht="15.75" customHeight="1" x14ac:dyDescent="0.25">
      <c r="A47" s="100">
        <f>+TFnd!A18</f>
        <v>9</v>
      </c>
      <c r="B47" s="189" t="s">
        <v>41</v>
      </c>
      <c r="C47" s="190"/>
      <c r="D47" s="190"/>
      <c r="E47" s="190"/>
      <c r="F47" s="191"/>
      <c r="G47" s="142">
        <v>200</v>
      </c>
      <c r="H47" s="163">
        <v>0.5</v>
      </c>
      <c r="J47" s="159">
        <f>+TFnd!I18</f>
        <v>4.4334752618863176</v>
      </c>
      <c r="K47" s="159">
        <f>+TVnd!I18</f>
        <v>7.5333063747419011</v>
      </c>
    </row>
    <row r="48" spans="1:11" x14ac:dyDescent="0.25">
      <c r="A48" s="100">
        <f>+TFnd!A19</f>
        <v>10</v>
      </c>
      <c r="B48" s="189" t="s">
        <v>52</v>
      </c>
      <c r="C48" s="190"/>
      <c r="D48" s="190"/>
      <c r="E48" s="190"/>
      <c r="F48" s="191"/>
      <c r="G48" s="142">
        <v>300</v>
      </c>
      <c r="H48" s="163">
        <v>0.5</v>
      </c>
      <c r="J48" s="159">
        <f>+TFnd!I19</f>
        <v>4.7340498559125086</v>
      </c>
      <c r="K48" s="159">
        <f>+TVnd!I19</f>
        <v>8.0387579973118992</v>
      </c>
    </row>
    <row r="49" spans="1:11" ht="15.75" customHeight="1" x14ac:dyDescent="0.25">
      <c r="A49" s="100">
        <f>+TFnd!A20</f>
        <v>11</v>
      </c>
      <c r="B49" s="189" t="s">
        <v>42</v>
      </c>
      <c r="C49" s="190"/>
      <c r="D49" s="190"/>
      <c r="E49" s="190"/>
      <c r="F49" s="191"/>
      <c r="G49" s="142">
        <v>400</v>
      </c>
      <c r="H49" s="163">
        <v>0.5</v>
      </c>
      <c r="J49" s="159">
        <f>+TFnd!I20</f>
        <v>4.5837625588994131</v>
      </c>
      <c r="K49" s="159">
        <f>+TVnd!I20</f>
        <v>7.7721841963674487</v>
      </c>
    </row>
    <row r="50" spans="1:11" ht="15.75" customHeight="1" x14ac:dyDescent="0.25">
      <c r="A50" s="100">
        <f>+TFnd!A21</f>
        <v>12</v>
      </c>
      <c r="B50" s="189" t="s">
        <v>53</v>
      </c>
      <c r="C50" s="190"/>
      <c r="D50" s="190"/>
      <c r="E50" s="190"/>
      <c r="F50" s="191"/>
      <c r="G50" s="142">
        <v>250</v>
      </c>
      <c r="H50" s="163">
        <v>0.5</v>
      </c>
      <c r="J50" s="159">
        <f>+TFnd!I21</f>
        <v>2.5736699613492608</v>
      </c>
      <c r="K50" s="159">
        <f>+TVnd!I21</f>
        <v>4.3517307504827984</v>
      </c>
    </row>
    <row r="51" spans="1:11" ht="15.75" customHeight="1" x14ac:dyDescent="0.25">
      <c r="A51" s="100">
        <f>+TFnd!A22</f>
        <v>13</v>
      </c>
      <c r="B51" s="189" t="s">
        <v>43</v>
      </c>
      <c r="C51" s="190"/>
      <c r="D51" s="190"/>
      <c r="E51" s="190"/>
      <c r="F51" s="191"/>
      <c r="G51" s="142">
        <v>300</v>
      </c>
      <c r="H51" s="163">
        <v>0.5</v>
      </c>
      <c r="J51" s="159">
        <f>+TFnd!I22</f>
        <v>4.0201851951003054</v>
      </c>
      <c r="K51" s="159">
        <f>+TVnd!I22</f>
        <v>6.823596904694984</v>
      </c>
    </row>
    <row r="52" spans="1:11" ht="15.75" customHeight="1" x14ac:dyDescent="0.25">
      <c r="A52" s="100">
        <f>+TFnd!A23</f>
        <v>14</v>
      </c>
      <c r="B52" s="189" t="s">
        <v>54</v>
      </c>
      <c r="C52" s="190"/>
      <c r="D52" s="190"/>
      <c r="E52" s="190"/>
      <c r="F52" s="191"/>
      <c r="G52" s="142">
        <v>300</v>
      </c>
      <c r="H52" s="163">
        <v>0.5</v>
      </c>
      <c r="J52" s="159">
        <f>+TFnd!I23</f>
        <v>4.5086189103928653</v>
      </c>
      <c r="K52" s="159">
        <f>+TVnd!I23</f>
        <v>7.6371662971877914</v>
      </c>
    </row>
    <row r="53" spans="1:11" ht="15.75" customHeight="1" x14ac:dyDescent="0.25">
      <c r="A53" s="100">
        <f>+TFnd!A24</f>
        <v>15</v>
      </c>
      <c r="B53" s="189" t="s">
        <v>55</v>
      </c>
      <c r="C53" s="190"/>
      <c r="D53" s="190"/>
      <c r="E53" s="190"/>
      <c r="F53" s="191"/>
      <c r="G53" s="142">
        <v>300</v>
      </c>
      <c r="H53" s="163">
        <v>0.5</v>
      </c>
      <c r="J53" s="159">
        <f>+TFnd!I24</f>
        <v>2.9681741160086363</v>
      </c>
      <c r="K53" s="159">
        <f>+TVnd!I24</f>
        <v>5.0406682360405366</v>
      </c>
    </row>
    <row r="54" spans="1:11" ht="15.75" customHeight="1" x14ac:dyDescent="0.25">
      <c r="A54" s="100">
        <f>+TFnd!A25</f>
        <v>16</v>
      </c>
      <c r="B54" s="201" t="s">
        <v>56</v>
      </c>
      <c r="C54" s="190"/>
      <c r="D54" s="190"/>
      <c r="E54" s="190"/>
      <c r="F54" s="191"/>
      <c r="G54" s="142">
        <v>200</v>
      </c>
      <c r="H54" s="163">
        <v>0.5</v>
      </c>
      <c r="J54" s="159">
        <f>+TFnd!I25</f>
        <v>5.0158385378120629</v>
      </c>
      <c r="K54" s="159">
        <f>+TVnd!I25</f>
        <v>8.4922796586589531</v>
      </c>
    </row>
    <row r="55" spans="1:11" ht="15.75" customHeight="1" x14ac:dyDescent="0.25">
      <c r="A55" s="100"/>
      <c r="B55" s="198" t="s">
        <v>86</v>
      </c>
      <c r="C55" s="190"/>
      <c r="D55" s="190"/>
      <c r="E55" s="190"/>
      <c r="F55" s="191"/>
      <c r="G55" s="142">
        <v>100</v>
      </c>
      <c r="H55" s="163">
        <v>0.5</v>
      </c>
      <c r="J55" s="159">
        <f>+TFnd!I26</f>
        <v>10.031677075624126</v>
      </c>
      <c r="K55" s="159">
        <f>+TVnd!I26</f>
        <v>16.984559317317906</v>
      </c>
    </row>
    <row r="56" spans="1:11" ht="15.75" customHeight="1" x14ac:dyDescent="0.25">
      <c r="A56" s="100">
        <f>+TFnd!A27</f>
        <v>17</v>
      </c>
      <c r="B56" s="201" t="s">
        <v>57</v>
      </c>
      <c r="C56" s="190"/>
      <c r="D56" s="190"/>
      <c r="E56" s="190"/>
      <c r="F56" s="191"/>
      <c r="G56" s="142">
        <v>400</v>
      </c>
      <c r="H56" s="163">
        <v>0.5</v>
      </c>
      <c r="J56" s="159">
        <f>+TFnd!I27</f>
        <v>3.9450415465937572</v>
      </c>
      <c r="K56" s="159">
        <f>+TVnd!I27</f>
        <v>6.6885790055153267</v>
      </c>
    </row>
    <row r="57" spans="1:11" ht="15.75" customHeight="1" x14ac:dyDescent="0.25">
      <c r="A57" s="100">
        <f>+TFnd!A28</f>
        <v>18</v>
      </c>
      <c r="B57" s="201" t="s">
        <v>58</v>
      </c>
      <c r="C57" s="190"/>
      <c r="D57" s="190"/>
      <c r="E57" s="190"/>
      <c r="F57" s="191"/>
      <c r="G57" s="142">
        <v>300</v>
      </c>
      <c r="H57" s="163">
        <v>0.5</v>
      </c>
      <c r="J57" s="159">
        <f>+TFnd!I28</f>
        <v>3.2499627979081902</v>
      </c>
      <c r="K57" s="159">
        <f>+TVnd!I28</f>
        <v>5.5045758896321786</v>
      </c>
    </row>
    <row r="58" spans="1:11" ht="15.75" customHeight="1" x14ac:dyDescent="0.25">
      <c r="A58" s="100">
        <f>+TFnd!A29</f>
        <v>19</v>
      </c>
      <c r="B58" s="201" t="s">
        <v>44</v>
      </c>
      <c r="C58" s="190"/>
      <c r="D58" s="190"/>
      <c r="E58" s="190"/>
      <c r="F58" s="191"/>
      <c r="G58" s="142">
        <v>300</v>
      </c>
      <c r="H58" s="163">
        <v>0.5</v>
      </c>
      <c r="J58" s="159">
        <f>+TFnd!I29</f>
        <v>4.0013992829736678</v>
      </c>
      <c r="K58" s="159">
        <f>+TVnd!I29</f>
        <v>6.7855149331314912</v>
      </c>
    </row>
    <row r="59" spans="1:11" ht="15.75" customHeight="1" x14ac:dyDescent="0.25">
      <c r="A59" s="100">
        <f>+TFnd!A30</f>
        <v>20</v>
      </c>
      <c r="B59" s="201" t="s">
        <v>45</v>
      </c>
      <c r="C59" s="190"/>
      <c r="D59" s="190"/>
      <c r="E59" s="190"/>
      <c r="F59" s="191"/>
      <c r="G59" s="142">
        <v>600</v>
      </c>
      <c r="H59" s="163">
        <v>0.5</v>
      </c>
      <c r="J59" s="159">
        <f>+TFnd!I30</f>
        <v>2.2730953673230694</v>
      </c>
      <c r="K59" s="159">
        <f>+TVnd!I30</f>
        <v>3.8532031227425247</v>
      </c>
    </row>
    <row r="60" spans="1:11" ht="15.75" customHeight="1" x14ac:dyDescent="0.25">
      <c r="A60" s="100">
        <f>+TFnd!A31</f>
        <v>21</v>
      </c>
      <c r="B60" s="201" t="s">
        <v>46</v>
      </c>
      <c r="C60" s="190"/>
      <c r="D60" s="190"/>
      <c r="E60" s="190"/>
      <c r="F60" s="191"/>
      <c r="G60" s="142">
        <v>300</v>
      </c>
      <c r="H60" s="163">
        <v>0.5</v>
      </c>
      <c r="J60" s="159">
        <f>+TFnd!I31</f>
        <v>2.4609544885894392</v>
      </c>
      <c r="K60" s="159">
        <f>+TVnd!I31</f>
        <v>4.1890168719842364</v>
      </c>
    </row>
    <row r="61" spans="1:11" ht="15.75" customHeight="1" x14ac:dyDescent="0.25">
      <c r="A61" s="100">
        <f>+TFnd!A32</f>
        <v>22</v>
      </c>
      <c r="B61" s="201" t="s">
        <v>59</v>
      </c>
      <c r="C61" s="190"/>
      <c r="D61" s="190"/>
      <c r="E61" s="190"/>
      <c r="F61" s="191"/>
      <c r="G61" s="142">
        <v>200</v>
      </c>
      <c r="H61" s="163">
        <v>0.5</v>
      </c>
      <c r="J61" s="159">
        <f>+TFnd!I32</f>
        <v>24.590758973767752</v>
      </c>
      <c r="K61" s="159">
        <f>+TVnd!I32</f>
        <v>41.710144854269487</v>
      </c>
    </row>
    <row r="62" spans="1:11" ht="15.75" customHeight="1" x14ac:dyDescent="0.25">
      <c r="A62" s="100"/>
      <c r="B62" s="198" t="s">
        <v>86</v>
      </c>
      <c r="C62" s="190"/>
      <c r="D62" s="190"/>
      <c r="E62" s="190"/>
      <c r="F62" s="191"/>
      <c r="G62" s="142">
        <v>200</v>
      </c>
      <c r="H62" s="163">
        <v>0.5</v>
      </c>
      <c r="J62" s="159">
        <f>+TFnd!I33</f>
        <v>49.181517947535504</v>
      </c>
      <c r="K62" s="159">
        <f>+TVnd!I33</f>
        <v>83.420289708538974</v>
      </c>
    </row>
    <row r="63" spans="1:11" ht="15.75" customHeight="1" x14ac:dyDescent="0.25">
      <c r="A63" s="100">
        <f>+TFnd!A34</f>
        <v>23</v>
      </c>
      <c r="B63" s="201" t="s">
        <v>60</v>
      </c>
      <c r="C63" s="190"/>
      <c r="D63" s="190"/>
      <c r="E63" s="190"/>
      <c r="F63" s="191"/>
      <c r="G63" s="142">
        <v>200</v>
      </c>
      <c r="H63" s="163">
        <v>0.5</v>
      </c>
      <c r="J63" s="159">
        <f>+TFnd!I34</f>
        <v>13.150138488645858</v>
      </c>
      <c r="K63" s="159">
        <f>+TVnd!I34</f>
        <v>22.295263351717757</v>
      </c>
    </row>
    <row r="64" spans="1:11" ht="15.75" customHeight="1" x14ac:dyDescent="0.25">
      <c r="A64" s="100">
        <f>+TFnd!A35</f>
        <v>24</v>
      </c>
      <c r="B64" s="201" t="s">
        <v>47</v>
      </c>
      <c r="C64" s="190"/>
      <c r="D64" s="190"/>
      <c r="E64" s="190"/>
      <c r="F64" s="191"/>
      <c r="G64" s="142">
        <v>100</v>
      </c>
      <c r="H64" s="163">
        <v>0.5</v>
      </c>
      <c r="J64" s="159">
        <f>+TFnd!I35</f>
        <v>17.827830608178456</v>
      </c>
      <c r="K64" s="159">
        <f>+TVnd!I35</f>
        <v>30.230161426583763</v>
      </c>
    </row>
    <row r="65" spans="1:11" ht="15.75" customHeight="1" x14ac:dyDescent="0.25">
      <c r="A65" s="100"/>
      <c r="B65" s="198" t="s">
        <v>86</v>
      </c>
      <c r="C65" s="190"/>
      <c r="D65" s="190"/>
      <c r="E65" s="190"/>
      <c r="F65" s="191"/>
      <c r="G65" s="142">
        <v>15</v>
      </c>
      <c r="H65" s="163">
        <v>0.5</v>
      </c>
      <c r="J65" s="159">
        <f>+TFnd!I36</f>
        <v>35.655661216356911</v>
      </c>
      <c r="K65" s="159">
        <f>+TVnd!I36</f>
        <v>60.460322853167526</v>
      </c>
    </row>
    <row r="66" spans="1:11" ht="15.75" customHeight="1" x14ac:dyDescent="0.25">
      <c r="A66" s="100">
        <f>+TFnd!A37</f>
        <v>25</v>
      </c>
      <c r="B66" s="201" t="s">
        <v>48</v>
      </c>
      <c r="C66" s="190"/>
      <c r="D66" s="190"/>
      <c r="E66" s="190"/>
      <c r="F66" s="191"/>
      <c r="G66" s="142">
        <v>150</v>
      </c>
      <c r="H66" s="163">
        <v>0.5</v>
      </c>
      <c r="J66" s="159">
        <f>+TFnd!I37</f>
        <v>7.1950043445019478</v>
      </c>
      <c r="K66" s="159">
        <f>+TVnd!I37</f>
        <v>12.210464882221823</v>
      </c>
    </row>
    <row r="67" spans="1:11" ht="15.75" customHeight="1" x14ac:dyDescent="0.25">
      <c r="A67" s="100">
        <f>+TFnd!A38</f>
        <v>26</v>
      </c>
      <c r="B67" s="201" t="s">
        <v>61</v>
      </c>
      <c r="C67" s="190"/>
      <c r="D67" s="190"/>
      <c r="E67" s="190"/>
      <c r="F67" s="191"/>
      <c r="G67" s="142">
        <v>200</v>
      </c>
      <c r="H67" s="163">
        <v>0.5</v>
      </c>
      <c r="J67" s="159">
        <f>+TFnd!I38</f>
        <v>7.1950043445019478</v>
      </c>
      <c r="K67" s="159">
        <f>+TVnd!I38</f>
        <v>12.186230900317781</v>
      </c>
    </row>
    <row r="68" spans="1:11" ht="15.75" customHeight="1" x14ac:dyDescent="0.25">
      <c r="A68" s="100">
        <f>+TFnd!A39</f>
        <v>27</v>
      </c>
      <c r="B68" s="201" t="s">
        <v>62</v>
      </c>
      <c r="C68" s="190"/>
      <c r="D68" s="190"/>
      <c r="E68" s="190"/>
      <c r="F68" s="191"/>
      <c r="G68" s="142">
        <v>100</v>
      </c>
      <c r="H68" s="163">
        <v>0.5</v>
      </c>
      <c r="J68" s="159">
        <f>+TFnd!I39</f>
        <v>28.160082277828771</v>
      </c>
      <c r="K68" s="159">
        <f>+TVnd!I39</f>
        <v>47.727096361301392</v>
      </c>
    </row>
    <row r="69" spans="1:11" ht="15.75" customHeight="1" x14ac:dyDescent="0.25">
      <c r="A69" s="100">
        <f>+TFnd!A40</f>
        <v>28</v>
      </c>
      <c r="B69" s="201" t="s">
        <v>63</v>
      </c>
      <c r="C69" s="190"/>
      <c r="D69" s="190"/>
      <c r="E69" s="190"/>
      <c r="F69" s="191"/>
      <c r="G69" s="142">
        <v>100</v>
      </c>
      <c r="H69" s="163">
        <v>0.5</v>
      </c>
      <c r="J69" s="159">
        <f>+TFnd!I40</f>
        <v>6.4811396836897446</v>
      </c>
      <c r="K69" s="159">
        <f>+TVnd!I40</f>
        <v>10.977993802530591</v>
      </c>
    </row>
    <row r="70" spans="1:11" ht="15.75" customHeight="1" x14ac:dyDescent="0.25">
      <c r="A70" s="100">
        <f>+TFnd!A41</f>
        <v>29</v>
      </c>
      <c r="B70" s="201" t="s">
        <v>64</v>
      </c>
      <c r="C70" s="190"/>
      <c r="D70" s="190"/>
      <c r="E70" s="190"/>
      <c r="F70" s="191"/>
      <c r="G70" s="142">
        <v>100</v>
      </c>
      <c r="H70" s="163">
        <v>0.5</v>
      </c>
      <c r="J70" s="159">
        <f>+TFnd!I41</f>
        <v>18.898627599396761</v>
      </c>
      <c r="K70" s="159">
        <f>+TVnd!I41</f>
        <v>32.023476087482798</v>
      </c>
    </row>
    <row r="71" spans="1:11" ht="15.75" customHeight="1" x14ac:dyDescent="0.25">
      <c r="A71" s="100"/>
      <c r="B71" s="198" t="s">
        <v>86</v>
      </c>
      <c r="C71" s="190"/>
      <c r="D71" s="190"/>
      <c r="E71" s="190"/>
      <c r="F71" s="191"/>
      <c r="G71" s="142">
        <v>50</v>
      </c>
      <c r="H71" s="163">
        <v>0.5</v>
      </c>
      <c r="J71" s="159">
        <f>+TFnd!I42</f>
        <v>37.797255198793522</v>
      </c>
      <c r="K71" s="159">
        <f>+TVnd!I42</f>
        <v>64.046952174965597</v>
      </c>
    </row>
    <row r="72" spans="1:11" ht="15.75" customHeight="1" x14ac:dyDescent="0.25">
      <c r="A72" s="143">
        <f>+TFnd!A43</f>
        <v>30</v>
      </c>
      <c r="B72" s="199" t="s">
        <v>65</v>
      </c>
      <c r="C72" s="200"/>
      <c r="D72" s="200"/>
      <c r="E72" s="200"/>
      <c r="F72" s="200"/>
      <c r="G72" s="142">
        <v>100</v>
      </c>
      <c r="H72" s="163">
        <v>0.5</v>
      </c>
      <c r="J72" s="159">
        <f>+TFnd!I43</f>
        <v>4.827979416545694</v>
      </c>
      <c r="K72" s="159">
        <f>+TVnd!I43</f>
        <v>8.1806998913212805</v>
      </c>
    </row>
    <row r="73" spans="1:11" x14ac:dyDescent="0.25">
      <c r="G73" s="3">
        <f>SUM(G39:G72)</f>
        <v>8165</v>
      </c>
    </row>
  </sheetData>
  <mergeCells count="44">
    <mergeCell ref="B60:F60"/>
    <mergeCell ref="J37:K37"/>
    <mergeCell ref="B38:F38"/>
    <mergeCell ref="A3:D3"/>
    <mergeCell ref="A15:A16"/>
    <mergeCell ref="B15:C15"/>
    <mergeCell ref="D15:G15"/>
    <mergeCell ref="A14:G14"/>
    <mergeCell ref="A23:G23"/>
    <mergeCell ref="B55:F55"/>
    <mergeCell ref="B56:F56"/>
    <mergeCell ref="B57:F57"/>
    <mergeCell ref="B58:F58"/>
    <mergeCell ref="B59:F59"/>
    <mergeCell ref="B54:F54"/>
    <mergeCell ref="B43:F43"/>
    <mergeCell ref="B71:F71"/>
    <mergeCell ref="B72:F72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39:F39"/>
    <mergeCell ref="B40:F40"/>
    <mergeCell ref="B41:F41"/>
    <mergeCell ref="B42:F42"/>
    <mergeCell ref="F25:G25"/>
    <mergeCell ref="A35:K35"/>
  </mergeCells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opLeftCell="A10" workbookViewId="0">
      <selection activeCell="A3" sqref="A3:D3"/>
    </sheetView>
  </sheetViews>
  <sheetFormatPr defaultRowHeight="15" x14ac:dyDescent="0.25"/>
  <cols>
    <col min="2" max="2" width="12.7109375" customWidth="1"/>
    <col min="3" max="3" width="13.28515625" customWidth="1"/>
    <col min="4" max="4" width="10.28515625" customWidth="1"/>
    <col min="7" max="7" width="10.140625" customWidth="1"/>
    <col min="8" max="8" width="15.5703125" customWidth="1"/>
    <col min="9" max="9" width="16.42578125" customWidth="1"/>
    <col min="10" max="10" width="13.140625" customWidth="1"/>
    <col min="11" max="11" width="16.42578125" customWidth="1"/>
  </cols>
  <sheetData>
    <row r="1" spans="1:11" ht="26.25" x14ac:dyDescent="0.4">
      <c r="A1" s="7" t="s">
        <v>67</v>
      </c>
      <c r="B1" s="8"/>
      <c r="C1" s="8"/>
      <c r="D1" s="8"/>
      <c r="E1" s="8"/>
      <c r="F1" s="8"/>
      <c r="G1" s="8"/>
      <c r="H1" s="8"/>
    </row>
    <row r="2" spans="1:11" x14ac:dyDescent="0.25">
      <c r="A2" s="33"/>
      <c r="B2" s="10"/>
      <c r="C2" s="10"/>
      <c r="D2" s="10"/>
      <c r="E2" s="10"/>
      <c r="F2" s="10"/>
      <c r="G2" s="10"/>
      <c r="H2" s="8"/>
    </row>
    <row r="3" spans="1:11" ht="21" x14ac:dyDescent="0.35">
      <c r="A3" s="205" t="s">
        <v>106</v>
      </c>
      <c r="B3" s="206"/>
      <c r="C3" s="206"/>
      <c r="D3" s="206"/>
      <c r="E3" s="10"/>
      <c r="F3" s="10"/>
      <c r="G3" s="10"/>
      <c r="H3" s="8"/>
    </row>
    <row r="4" spans="1:11" ht="15.75" x14ac:dyDescent="0.25">
      <c r="A4" s="11" t="s">
        <v>6</v>
      </c>
      <c r="B4" s="12">
        <f>+Dati!D17</f>
        <v>50125.637955999991</v>
      </c>
      <c r="C4" s="10"/>
      <c r="D4" s="10"/>
      <c r="E4" s="10"/>
      <c r="F4" s="10"/>
      <c r="G4" s="10"/>
      <c r="H4" s="8"/>
    </row>
    <row r="5" spans="1:11" ht="16.5" thickBot="1" x14ac:dyDescent="0.3">
      <c r="A5" s="11"/>
      <c r="B5" s="10"/>
      <c r="C5" s="10"/>
      <c r="D5" s="10"/>
      <c r="E5" s="10"/>
      <c r="F5" s="5" t="s">
        <v>7</v>
      </c>
      <c r="G5" s="10"/>
      <c r="H5" s="8"/>
    </row>
    <row r="6" spans="1:11" ht="16.5" thickBot="1" x14ac:dyDescent="0.3">
      <c r="A6" s="14" t="s">
        <v>8</v>
      </c>
      <c r="B6" s="15" t="s">
        <v>9</v>
      </c>
      <c r="C6" s="16" t="s">
        <v>10</v>
      </c>
      <c r="D6" s="16" t="s">
        <v>11</v>
      </c>
      <c r="E6" s="16" t="s">
        <v>12</v>
      </c>
      <c r="F6" s="17" t="s">
        <v>13</v>
      </c>
      <c r="G6" s="18"/>
      <c r="H6" s="19" t="s">
        <v>14</v>
      </c>
    </row>
    <row r="7" spans="1:11" ht="15.75" x14ac:dyDescent="0.25">
      <c r="A7" s="20">
        <v>1</v>
      </c>
      <c r="B7" s="21">
        <v>0.86</v>
      </c>
      <c r="C7" s="114">
        <f>+Dati!B27</f>
        <v>8000</v>
      </c>
      <c r="D7" s="23">
        <f>+B7*C7</f>
        <v>6880</v>
      </c>
      <c r="E7" s="24">
        <f>+B$4/D$13</f>
        <v>1.043631854174474</v>
      </c>
      <c r="F7" s="25">
        <f>+B7*E7</f>
        <v>0.8975233945900476</v>
      </c>
      <c r="G7" s="26"/>
      <c r="H7" s="27">
        <f>+C7*F7</f>
        <v>7180.1871567203807</v>
      </c>
    </row>
    <row r="8" spans="1:11" ht="15.75" x14ac:dyDescent="0.25">
      <c r="A8" s="28">
        <v>2</v>
      </c>
      <c r="B8" s="29">
        <v>0.94</v>
      </c>
      <c r="C8" s="114">
        <f>+Dati!B28</f>
        <v>11000</v>
      </c>
      <c r="D8" s="30">
        <f t="shared" ref="D8:D12" si="0">+B8*C8</f>
        <v>10340</v>
      </c>
      <c r="E8" s="31">
        <f t="shared" ref="E8:E12" si="1">+B$4/D$13</f>
        <v>1.043631854174474</v>
      </c>
      <c r="F8" s="25">
        <f t="shared" ref="F8:F12" si="2">+B8*E8</f>
        <v>0.98101394292400557</v>
      </c>
      <c r="G8" s="26"/>
      <c r="H8" s="27">
        <f t="shared" ref="H8:H12" si="3">+C8*F8</f>
        <v>10791.153372164061</v>
      </c>
    </row>
    <row r="9" spans="1:11" ht="15.75" x14ac:dyDescent="0.25">
      <c r="A9" s="28">
        <v>3</v>
      </c>
      <c r="B9" s="29">
        <v>1.02</v>
      </c>
      <c r="C9" s="114">
        <f>+Dati!B29</f>
        <v>10000</v>
      </c>
      <c r="D9" s="30">
        <f t="shared" si="0"/>
        <v>10200</v>
      </c>
      <c r="E9" s="31">
        <f t="shared" si="1"/>
        <v>1.043631854174474</v>
      </c>
      <c r="F9" s="25">
        <f t="shared" si="2"/>
        <v>1.0645044912579635</v>
      </c>
      <c r="G9" s="26"/>
      <c r="H9" s="27">
        <f t="shared" si="3"/>
        <v>10645.044912579635</v>
      </c>
    </row>
    <row r="10" spans="1:11" ht="15.75" x14ac:dyDescent="0.25">
      <c r="A10" s="28">
        <v>4</v>
      </c>
      <c r="B10" s="29">
        <v>1.1000000000000001</v>
      </c>
      <c r="C10" s="114">
        <f>+Dati!B30</f>
        <v>9000</v>
      </c>
      <c r="D10" s="30">
        <f t="shared" si="0"/>
        <v>9900</v>
      </c>
      <c r="E10" s="31">
        <f t="shared" si="1"/>
        <v>1.043631854174474</v>
      </c>
      <c r="F10" s="25">
        <f t="shared" si="2"/>
        <v>1.1479950395919216</v>
      </c>
      <c r="G10" s="26"/>
      <c r="H10" s="27">
        <f t="shared" si="3"/>
        <v>10331.955356327295</v>
      </c>
    </row>
    <row r="11" spans="1:11" ht="15.75" x14ac:dyDescent="0.25">
      <c r="A11" s="28">
        <v>5</v>
      </c>
      <c r="B11" s="29">
        <v>1.17</v>
      </c>
      <c r="C11" s="114">
        <f>+Dati!B31</f>
        <v>6000</v>
      </c>
      <c r="D11" s="30">
        <f t="shared" si="0"/>
        <v>7020</v>
      </c>
      <c r="E11" s="31">
        <f t="shared" si="1"/>
        <v>1.043631854174474</v>
      </c>
      <c r="F11" s="25">
        <f t="shared" si="2"/>
        <v>1.2210492693841346</v>
      </c>
      <c r="G11" s="26"/>
      <c r="H11" s="27">
        <f t="shared" si="3"/>
        <v>7326.2956163048075</v>
      </c>
    </row>
    <row r="12" spans="1:11" ht="15.75" x14ac:dyDescent="0.25">
      <c r="A12" s="28" t="s">
        <v>15</v>
      </c>
      <c r="B12" s="29">
        <v>1.23</v>
      </c>
      <c r="C12" s="114">
        <f>+Dati!B32</f>
        <v>3000</v>
      </c>
      <c r="D12" s="30">
        <f t="shared" si="0"/>
        <v>3690</v>
      </c>
      <c r="E12" s="31">
        <f t="shared" si="1"/>
        <v>1.043631854174474</v>
      </c>
      <c r="F12" s="25">
        <f t="shared" si="2"/>
        <v>1.2836671806346029</v>
      </c>
      <c r="G12" s="26"/>
      <c r="H12" s="27">
        <f t="shared" si="3"/>
        <v>3851.0015419038086</v>
      </c>
    </row>
    <row r="13" spans="1:11" x14ac:dyDescent="0.25">
      <c r="A13" s="8"/>
      <c r="B13" s="8"/>
      <c r="C13" s="32" t="s">
        <v>16</v>
      </c>
      <c r="D13" s="147">
        <f>SUM(D7:D12)</f>
        <v>48030</v>
      </c>
      <c r="E13" s="8"/>
      <c r="F13" s="8"/>
      <c r="G13" s="8"/>
      <c r="H13" s="34">
        <f>SUM(H7:H12)</f>
        <v>50125.637955999984</v>
      </c>
    </row>
    <row r="14" spans="1:11" x14ac:dyDescent="0.25">
      <c r="H14" s="95" t="str">
        <f>+IF(H13=B4,"Verificato","non verificato")</f>
        <v>Verificato</v>
      </c>
    </row>
    <row r="16" spans="1:11" ht="26.25" x14ac:dyDescent="0.4">
      <c r="A16" s="7" t="s">
        <v>68</v>
      </c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ht="15.75" x14ac:dyDescent="0.25">
      <c r="A18" s="9" t="s">
        <v>18</v>
      </c>
      <c r="B18" s="10"/>
      <c r="C18" s="10"/>
      <c r="D18" s="10"/>
      <c r="E18" s="10"/>
      <c r="F18" s="10"/>
      <c r="G18" s="10"/>
      <c r="H18" s="10"/>
      <c r="I18" s="10"/>
      <c r="J18" s="10"/>
      <c r="K18" s="8"/>
    </row>
    <row r="19" spans="1:11" ht="15.75" x14ac:dyDescent="0.25">
      <c r="A19" s="9" t="s">
        <v>18</v>
      </c>
      <c r="C19" s="39">
        <f>+Dati!G17</f>
        <v>65357.883259999988</v>
      </c>
      <c r="D19" s="10"/>
      <c r="E19" s="10"/>
      <c r="F19" s="10"/>
      <c r="G19" s="10"/>
      <c r="H19" s="10"/>
      <c r="I19" s="10"/>
      <c r="J19" s="10"/>
      <c r="K19" s="8"/>
    </row>
    <row r="20" spans="1:11" ht="15.75" x14ac:dyDescent="0.25">
      <c r="A20" s="9" t="s">
        <v>17</v>
      </c>
      <c r="B20" s="11"/>
      <c r="C20" s="35">
        <f>+Dati!B17</f>
        <v>122772.7</v>
      </c>
      <c r="D20" s="10"/>
      <c r="E20" s="10"/>
      <c r="F20" s="10"/>
      <c r="G20" s="10"/>
      <c r="H20" s="10"/>
      <c r="I20" s="10"/>
      <c r="J20" s="10"/>
      <c r="K20" s="8"/>
    </row>
    <row r="21" spans="1:11" ht="15.75" x14ac:dyDescent="0.25">
      <c r="A21" s="9" t="s">
        <v>19</v>
      </c>
      <c r="B21" s="11"/>
      <c r="C21" s="113">
        <f>+C19/C20</f>
        <v>0.53234866757837851</v>
      </c>
      <c r="D21" s="10"/>
      <c r="E21" s="10"/>
      <c r="F21" s="10"/>
      <c r="G21" s="10"/>
      <c r="H21" s="10"/>
      <c r="I21" s="10"/>
      <c r="J21" s="10"/>
      <c r="K21" s="8"/>
    </row>
    <row r="22" spans="1:11" ht="15.75" x14ac:dyDescent="0.25">
      <c r="A22" s="9" t="s">
        <v>26</v>
      </c>
      <c r="B22" s="11"/>
      <c r="C22" s="149">
        <f>+C20/G31</f>
        <v>148.36580060422961</v>
      </c>
      <c r="D22" s="10"/>
      <c r="E22" s="10"/>
      <c r="F22" s="10"/>
      <c r="G22" s="10"/>
      <c r="H22" s="10"/>
      <c r="I22" s="10"/>
      <c r="J22" s="10"/>
      <c r="K22" s="8"/>
    </row>
    <row r="23" spans="1:11" ht="16.5" thickBot="1" x14ac:dyDescent="0.3">
      <c r="A23" s="11"/>
      <c r="B23" s="10"/>
      <c r="C23" s="10"/>
      <c r="D23" s="13" t="s">
        <v>29</v>
      </c>
      <c r="E23" s="10"/>
      <c r="F23" s="13"/>
      <c r="G23" s="10"/>
      <c r="H23" s="10"/>
      <c r="I23" s="37" t="s">
        <v>74</v>
      </c>
      <c r="J23" s="10"/>
      <c r="K23" s="8"/>
    </row>
    <row r="24" spans="1:11" ht="16.5" thickBot="1" x14ac:dyDescent="0.3">
      <c r="A24" s="14" t="s">
        <v>8</v>
      </c>
      <c r="B24" s="15" t="s">
        <v>20</v>
      </c>
      <c r="C24" s="15" t="s">
        <v>21</v>
      </c>
      <c r="D24" s="15" t="s">
        <v>22</v>
      </c>
      <c r="E24" s="15" t="s">
        <v>23</v>
      </c>
      <c r="F24" s="15" t="s">
        <v>24</v>
      </c>
      <c r="G24" s="16" t="s">
        <v>25</v>
      </c>
      <c r="H24" s="16" t="s">
        <v>26</v>
      </c>
      <c r="I24" s="19" t="s">
        <v>14</v>
      </c>
      <c r="J24" s="18"/>
      <c r="K24" s="8"/>
    </row>
    <row r="25" spans="1:11" ht="15.75" x14ac:dyDescent="0.25">
      <c r="A25" s="20"/>
      <c r="B25" s="21">
        <v>0.6</v>
      </c>
      <c r="C25" s="21">
        <v>1</v>
      </c>
      <c r="D25" s="91">
        <v>0.5</v>
      </c>
      <c r="E25" s="21">
        <f>+B25+D25*(C25-B25)</f>
        <v>0.8</v>
      </c>
      <c r="F25" s="115">
        <f>+Dati!C27</f>
        <v>100</v>
      </c>
      <c r="G25" s="22">
        <f>+E25*F25</f>
        <v>80</v>
      </c>
      <c r="H25" s="150">
        <f>+E25*C$22*C$21</f>
        <v>63.185869012688812</v>
      </c>
      <c r="I25" s="151">
        <f>+F25*H25</f>
        <v>6318.5869012688809</v>
      </c>
      <c r="J25" s="26"/>
      <c r="K25" s="8"/>
    </row>
    <row r="26" spans="1:11" ht="15.75" x14ac:dyDescent="0.25">
      <c r="A26" s="28">
        <v>2</v>
      </c>
      <c r="B26" s="29">
        <v>1.4</v>
      </c>
      <c r="C26" s="29">
        <v>1.8</v>
      </c>
      <c r="D26" s="92">
        <v>0.5</v>
      </c>
      <c r="E26" s="21">
        <f t="shared" ref="E26:E30" si="4">+B26+D26*(C26-B26)</f>
        <v>1.6</v>
      </c>
      <c r="F26" s="115">
        <f>+Dati!C28</f>
        <v>110</v>
      </c>
      <c r="G26" s="22">
        <f t="shared" ref="G26:G30" si="5">+E26*F26</f>
        <v>176</v>
      </c>
      <c r="H26" s="150">
        <f t="shared" ref="H26:H30" si="6">+E26*C$22*C$21</f>
        <v>126.37173802537762</v>
      </c>
      <c r="I26" s="151">
        <f t="shared" ref="I26:I30" si="7">+F26*H26</f>
        <v>13900.891182791538</v>
      </c>
      <c r="J26" s="26"/>
      <c r="K26" s="8"/>
    </row>
    <row r="27" spans="1:11" ht="15.75" x14ac:dyDescent="0.25">
      <c r="A27" s="28">
        <v>3</v>
      </c>
      <c r="B27" s="29">
        <v>1.8</v>
      </c>
      <c r="C27" s="29">
        <v>2.2999999999999998</v>
      </c>
      <c r="D27" s="92">
        <v>0.5</v>
      </c>
      <c r="E27" s="21">
        <f t="shared" si="4"/>
        <v>2.0499999999999998</v>
      </c>
      <c r="F27" s="115">
        <f>+Dati!C29</f>
        <v>90</v>
      </c>
      <c r="G27" s="22">
        <f t="shared" si="5"/>
        <v>184.49999999999997</v>
      </c>
      <c r="H27" s="150">
        <f t="shared" si="6"/>
        <v>161.91378934501506</v>
      </c>
      <c r="I27" s="151">
        <f t="shared" si="7"/>
        <v>14572.241041051355</v>
      </c>
      <c r="J27" s="26"/>
      <c r="K27" s="8"/>
    </row>
    <row r="28" spans="1:11" ht="15.75" x14ac:dyDescent="0.25">
      <c r="A28" s="28">
        <v>4</v>
      </c>
      <c r="B28" s="29">
        <v>2.2000000000000002</v>
      </c>
      <c r="C28" s="29">
        <v>3</v>
      </c>
      <c r="D28" s="92">
        <v>0.5</v>
      </c>
      <c r="E28" s="21">
        <f t="shared" si="4"/>
        <v>2.6</v>
      </c>
      <c r="F28" s="115">
        <f>+Dati!C30</f>
        <v>70</v>
      </c>
      <c r="G28" s="22">
        <f t="shared" si="5"/>
        <v>182</v>
      </c>
      <c r="H28" s="150">
        <f t="shared" si="6"/>
        <v>205.35407429123865</v>
      </c>
      <c r="I28" s="151">
        <f t="shared" si="7"/>
        <v>14374.785200386705</v>
      </c>
      <c r="J28" s="26"/>
      <c r="K28" s="8"/>
    </row>
    <row r="29" spans="1:11" ht="15.75" x14ac:dyDescent="0.25">
      <c r="A29" s="28">
        <v>5</v>
      </c>
      <c r="B29" s="29">
        <v>2.9</v>
      </c>
      <c r="C29" s="29">
        <v>3.6</v>
      </c>
      <c r="D29" s="92">
        <v>0.5</v>
      </c>
      <c r="E29" s="21">
        <f t="shared" si="4"/>
        <v>3.25</v>
      </c>
      <c r="F29" s="115">
        <f>+Dati!C31</f>
        <v>40</v>
      </c>
      <c r="G29" s="22">
        <f t="shared" si="5"/>
        <v>130</v>
      </c>
      <c r="H29" s="150">
        <f t="shared" si="6"/>
        <v>256.69259286404832</v>
      </c>
      <c r="I29" s="151">
        <f t="shared" si="7"/>
        <v>10267.703714561932</v>
      </c>
      <c r="J29" s="26"/>
      <c r="K29" s="8"/>
    </row>
    <row r="30" spans="1:11" ht="15.75" x14ac:dyDescent="0.25">
      <c r="A30" s="28" t="s">
        <v>15</v>
      </c>
      <c r="B30" s="29">
        <v>3.4</v>
      </c>
      <c r="C30" s="29">
        <v>4.0999999999999996</v>
      </c>
      <c r="D30" s="92">
        <v>0.5</v>
      </c>
      <c r="E30" s="21">
        <f t="shared" si="4"/>
        <v>3.75</v>
      </c>
      <c r="F30" s="115">
        <f>+Dati!C32</f>
        <v>20</v>
      </c>
      <c r="G30" s="22">
        <f t="shared" si="5"/>
        <v>75</v>
      </c>
      <c r="H30" s="150">
        <f t="shared" si="6"/>
        <v>296.18376099697878</v>
      </c>
      <c r="I30" s="151">
        <f t="shared" si="7"/>
        <v>5923.675219939576</v>
      </c>
      <c r="J30" s="26"/>
      <c r="K30" s="8"/>
    </row>
    <row r="31" spans="1:11" x14ac:dyDescent="0.25">
      <c r="A31" s="8"/>
      <c r="B31" s="8"/>
      <c r="C31" s="8"/>
      <c r="D31" s="8"/>
      <c r="E31" s="8"/>
      <c r="F31" s="32" t="s">
        <v>16</v>
      </c>
      <c r="G31" s="38">
        <f>SUM(G25:G30)</f>
        <v>827.5</v>
      </c>
      <c r="H31" s="33"/>
      <c r="I31" s="152">
        <f>SUM(I25:I30)</f>
        <v>65357.883259999988</v>
      </c>
      <c r="J31" s="8"/>
      <c r="K31" s="8"/>
    </row>
    <row r="32" spans="1:11" x14ac:dyDescent="0.25">
      <c r="I32" s="153" t="str">
        <f>+IF(I31=C19,"Verificato","non verificato")</f>
        <v>Verificato</v>
      </c>
      <c r="K32" s="8"/>
    </row>
  </sheetData>
  <mergeCells count="1">
    <mergeCell ref="A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45"/>
  <sheetViews>
    <sheetView workbookViewId="0"/>
  </sheetViews>
  <sheetFormatPr defaultRowHeight="15" x14ac:dyDescent="0.25"/>
  <cols>
    <col min="1" max="1" width="5" customWidth="1"/>
    <col min="2" max="2" width="64.7109375" customWidth="1"/>
    <col min="3" max="3" width="11.42578125" customWidth="1"/>
    <col min="7" max="7" width="10.140625" customWidth="1"/>
    <col min="8" max="8" width="11.85546875" customWidth="1"/>
    <col min="9" max="9" width="10.42578125" customWidth="1"/>
    <col min="10" max="10" width="3.42578125" customWidth="1"/>
    <col min="11" max="11" width="14.5703125" customWidth="1"/>
  </cols>
  <sheetData>
    <row r="1" spans="1:11" ht="26.25" x14ac:dyDescent="0.4">
      <c r="A1" s="7" t="s">
        <v>72</v>
      </c>
    </row>
    <row r="3" spans="1:11" ht="21" x14ac:dyDescent="0.35">
      <c r="A3" s="205" t="s">
        <v>106</v>
      </c>
      <c r="B3" s="206"/>
      <c r="C3" s="206"/>
      <c r="D3" s="206"/>
      <c r="E3" s="8"/>
      <c r="F3" s="8"/>
      <c r="G3" s="8"/>
      <c r="H3" s="8"/>
      <c r="I3" s="8"/>
      <c r="J3" s="8"/>
      <c r="K3" s="8"/>
    </row>
    <row r="4" spans="1:11" x14ac:dyDescent="0.25">
      <c r="A4" s="8"/>
      <c r="B4" s="36" t="s">
        <v>66</v>
      </c>
      <c r="C4" s="93">
        <f>+Dati!D18</f>
        <v>51944.362044000001</v>
      </c>
      <c r="D4" s="8"/>
      <c r="E4" s="8"/>
      <c r="F4" s="8"/>
      <c r="G4" s="8"/>
      <c r="H4" s="8"/>
      <c r="I4" s="8"/>
      <c r="J4" s="8"/>
      <c r="K4" s="8"/>
    </row>
    <row r="5" spans="1:11" x14ac:dyDescent="0.25">
      <c r="A5" s="8"/>
      <c r="B5" s="36" t="s">
        <v>1</v>
      </c>
      <c r="C5" s="93">
        <f>+H44</f>
        <v>13825.35</v>
      </c>
      <c r="D5" s="8"/>
      <c r="E5" s="8"/>
      <c r="F5" s="8"/>
      <c r="G5" s="8"/>
      <c r="H5" s="8"/>
      <c r="I5" s="8"/>
      <c r="J5" s="8"/>
      <c r="K5" s="8"/>
    </row>
    <row r="6" spans="1:11" x14ac:dyDescent="0.25">
      <c r="A6" s="8"/>
      <c r="B6" s="36" t="s">
        <v>27</v>
      </c>
      <c r="C6" s="8">
        <f>+C4/H44</f>
        <v>3.7571824253273878</v>
      </c>
      <c r="D6" s="8"/>
      <c r="E6" s="8"/>
      <c r="F6" s="8"/>
      <c r="G6" s="8"/>
      <c r="H6" s="8"/>
      <c r="I6" s="8"/>
      <c r="J6" s="8"/>
      <c r="K6" s="8"/>
    </row>
    <row r="7" spans="1:11" x14ac:dyDescent="0.25">
      <c r="A7" s="8"/>
      <c r="B7" s="36" t="s">
        <v>28</v>
      </c>
      <c r="C7" s="40">
        <v>1</v>
      </c>
      <c r="D7" s="8"/>
      <c r="E7" s="8"/>
      <c r="F7" s="8"/>
      <c r="G7" s="8"/>
      <c r="H7" s="8"/>
      <c r="I7" s="8"/>
      <c r="J7" s="8"/>
      <c r="K7" s="8"/>
    </row>
    <row r="8" spans="1:11" ht="15.75" thickBot="1" x14ac:dyDescent="0.3">
      <c r="A8" s="8"/>
      <c r="B8" s="33"/>
      <c r="C8" s="8"/>
      <c r="D8" s="8"/>
      <c r="E8" s="13" t="s">
        <v>29</v>
      </c>
      <c r="F8" s="8"/>
      <c r="G8" s="13"/>
      <c r="H8" s="8"/>
      <c r="I8" s="37" t="s">
        <v>30</v>
      </c>
      <c r="J8" s="37"/>
      <c r="K8" s="8"/>
    </row>
    <row r="9" spans="1:11" ht="15.75" thickBot="1" x14ac:dyDescent="0.3">
      <c r="A9" s="41"/>
      <c r="B9" s="42" t="s">
        <v>31</v>
      </c>
      <c r="C9" s="42" t="s">
        <v>107</v>
      </c>
      <c r="D9" s="42" t="s">
        <v>108</v>
      </c>
      <c r="E9" s="43" t="s">
        <v>22</v>
      </c>
      <c r="F9" s="44" t="s">
        <v>32</v>
      </c>
      <c r="G9" s="50" t="s">
        <v>33</v>
      </c>
      <c r="H9" s="44" t="s">
        <v>34</v>
      </c>
      <c r="I9" s="45" t="s">
        <v>35</v>
      </c>
      <c r="J9" s="44"/>
      <c r="K9" s="44" t="s">
        <v>14</v>
      </c>
    </row>
    <row r="10" spans="1:11" x14ac:dyDescent="0.25">
      <c r="A10" s="46">
        <v>1</v>
      </c>
      <c r="B10" s="51" t="str">
        <f>+Dati!B39</f>
        <v>Musei, biblioteche, scuole, associazioni, luoghi di culto</v>
      </c>
      <c r="C10" s="52">
        <v>0.43</v>
      </c>
      <c r="D10" s="52">
        <v>0.61</v>
      </c>
      <c r="E10" s="53">
        <f>+Dati!H39</f>
        <v>0.5</v>
      </c>
      <c r="F10" s="54">
        <f t="shared" ref="F10:F43" si="0">+C10+E10*(D10-C10)</f>
        <v>0.52</v>
      </c>
      <c r="G10" s="102">
        <f>+Dati!G39</f>
        <v>200</v>
      </c>
      <c r="H10" s="55">
        <f>+F10*G10</f>
        <v>104</v>
      </c>
      <c r="I10" s="166">
        <f>+F10*$C$6</f>
        <v>1.9537348611702416</v>
      </c>
      <c r="J10" s="67"/>
      <c r="K10" s="63">
        <f>+I10*G10</f>
        <v>390.74697223404831</v>
      </c>
    </row>
    <row r="11" spans="1:11" x14ac:dyDescent="0.25">
      <c r="A11" s="48">
        <v>2</v>
      </c>
      <c r="B11" s="51" t="str">
        <f>+Dati!B40</f>
        <v>Cinematografi e teatri</v>
      </c>
      <c r="C11" s="56">
        <v>0.39</v>
      </c>
      <c r="D11" s="56">
        <v>0.46</v>
      </c>
      <c r="E11" s="53">
        <f>+Dati!H40</f>
        <v>0.5</v>
      </c>
      <c r="F11" s="57">
        <f t="shared" si="0"/>
        <v>0.42500000000000004</v>
      </c>
      <c r="G11" s="102">
        <f>+Dati!G40</f>
        <v>400</v>
      </c>
      <c r="H11" s="58">
        <f t="shared" ref="H11:H43" si="1">+F11*G11</f>
        <v>170.00000000000003</v>
      </c>
      <c r="I11" s="167">
        <f t="shared" ref="I11:I43" si="2">+F11*$C$6</f>
        <v>1.59680253076414</v>
      </c>
      <c r="J11" s="68"/>
      <c r="K11" s="64">
        <f t="shared" ref="K11:K43" si="3">+I11*G11</f>
        <v>638.72101230565602</v>
      </c>
    </row>
    <row r="12" spans="1:11" x14ac:dyDescent="0.25">
      <c r="A12" s="46">
        <v>3</v>
      </c>
      <c r="B12" s="51" t="str">
        <f>+Dati!B41</f>
        <v>Autorimesse e magazzini senza alcuna vendita diretta</v>
      </c>
      <c r="C12" s="56">
        <v>0.43</v>
      </c>
      <c r="D12" s="56">
        <v>0.52</v>
      </c>
      <c r="E12" s="53">
        <f>+Dati!H41</f>
        <v>0.5</v>
      </c>
      <c r="F12" s="57">
        <f t="shared" si="0"/>
        <v>0.47499999999999998</v>
      </c>
      <c r="G12" s="102">
        <f>+Dati!G41</f>
        <v>500</v>
      </c>
      <c r="H12" s="58">
        <f t="shared" si="1"/>
        <v>237.5</v>
      </c>
      <c r="I12" s="167">
        <f t="shared" si="2"/>
        <v>1.7846616520305092</v>
      </c>
      <c r="J12" s="68"/>
      <c r="K12" s="64">
        <f t="shared" si="3"/>
        <v>892.33082601525462</v>
      </c>
    </row>
    <row r="13" spans="1:11" x14ac:dyDescent="0.25">
      <c r="A13" s="48">
        <v>4</v>
      </c>
      <c r="B13" s="51" t="str">
        <f>+Dati!B42</f>
        <v>Campeggi, distributori carburanti, impianti sportivi</v>
      </c>
      <c r="C13" s="56">
        <v>0.74</v>
      </c>
      <c r="D13" s="56">
        <v>0.81</v>
      </c>
      <c r="E13" s="53">
        <f>+Dati!H42</f>
        <v>0.5</v>
      </c>
      <c r="F13" s="57">
        <f t="shared" si="0"/>
        <v>0.77500000000000002</v>
      </c>
      <c r="G13" s="102">
        <f>+Dati!G42</f>
        <v>500</v>
      </c>
      <c r="H13" s="58">
        <f t="shared" si="1"/>
        <v>387.5</v>
      </c>
      <c r="I13" s="167">
        <f t="shared" si="2"/>
        <v>2.9118163796287257</v>
      </c>
      <c r="J13" s="68"/>
      <c r="K13" s="64">
        <f t="shared" si="3"/>
        <v>1455.9081898143629</v>
      </c>
    </row>
    <row r="14" spans="1:11" x14ac:dyDescent="0.25">
      <c r="A14" s="46">
        <v>5</v>
      </c>
      <c r="B14" s="51" t="str">
        <f>+Dati!B43</f>
        <v>Stabilimenti balneari</v>
      </c>
      <c r="C14" s="56">
        <v>0.45</v>
      </c>
      <c r="D14" s="56">
        <v>0.67</v>
      </c>
      <c r="E14" s="53">
        <f>+Dati!H43</f>
        <v>0.5</v>
      </c>
      <c r="F14" s="57">
        <f t="shared" si="0"/>
        <v>0.56000000000000005</v>
      </c>
      <c r="G14" s="102">
        <f>+Dati!G43</f>
        <v>200</v>
      </c>
      <c r="H14" s="58">
        <f t="shared" si="1"/>
        <v>112.00000000000001</v>
      </c>
      <c r="I14" s="167">
        <f t="shared" si="2"/>
        <v>2.1040221581833372</v>
      </c>
      <c r="J14" s="68"/>
      <c r="K14" s="64">
        <f t="shared" si="3"/>
        <v>420.80443163666746</v>
      </c>
    </row>
    <row r="15" spans="1:11" x14ac:dyDescent="0.25">
      <c r="A15" s="48">
        <v>6</v>
      </c>
      <c r="B15" s="51" t="str">
        <f>+Dati!B44</f>
        <v>Esposizioni, autosaloni</v>
      </c>
      <c r="C15" s="56">
        <v>0.33</v>
      </c>
      <c r="D15" s="56">
        <v>0.56000000000000005</v>
      </c>
      <c r="E15" s="53">
        <f>+Dati!H44</f>
        <v>0.5</v>
      </c>
      <c r="F15" s="57">
        <f t="shared" si="0"/>
        <v>0.44500000000000006</v>
      </c>
      <c r="G15" s="102">
        <f>+Dati!G44</f>
        <v>200</v>
      </c>
      <c r="H15" s="58">
        <f t="shared" si="1"/>
        <v>89.000000000000014</v>
      </c>
      <c r="I15" s="167">
        <f t="shared" si="2"/>
        <v>1.6719461792706878</v>
      </c>
      <c r="J15" s="68"/>
      <c r="K15" s="64">
        <f t="shared" si="3"/>
        <v>334.38923585413755</v>
      </c>
    </row>
    <row r="16" spans="1:11" x14ac:dyDescent="0.25">
      <c r="A16" s="46">
        <v>7</v>
      </c>
      <c r="B16" s="51" t="str">
        <f>+Dati!B45</f>
        <v>Alberghi con ristorante</v>
      </c>
      <c r="C16" s="56">
        <v>1.08</v>
      </c>
      <c r="D16" s="56">
        <v>1.59</v>
      </c>
      <c r="E16" s="53">
        <f>+Dati!H45</f>
        <v>0.5</v>
      </c>
      <c r="F16" s="57">
        <f t="shared" si="0"/>
        <v>1.335</v>
      </c>
      <c r="G16" s="102">
        <f>+Dati!G45</f>
        <v>200</v>
      </c>
      <c r="H16" s="58">
        <f t="shared" si="1"/>
        <v>267</v>
      </c>
      <c r="I16" s="167">
        <f t="shared" si="2"/>
        <v>5.0158385378120629</v>
      </c>
      <c r="J16" s="68"/>
      <c r="K16" s="64">
        <f t="shared" si="3"/>
        <v>1003.1677075624126</v>
      </c>
    </row>
    <row r="17" spans="1:11" x14ac:dyDescent="0.25">
      <c r="A17" s="48">
        <v>8</v>
      </c>
      <c r="B17" s="51" t="str">
        <f>+Dati!B46</f>
        <v>Alberghi senza ristorante</v>
      </c>
      <c r="C17" s="56">
        <v>0.85</v>
      </c>
      <c r="D17" s="56">
        <v>1.19</v>
      </c>
      <c r="E17" s="53">
        <f>+Dati!H46</f>
        <v>0.5</v>
      </c>
      <c r="F17" s="57">
        <f t="shared" si="0"/>
        <v>1.02</v>
      </c>
      <c r="G17" s="102">
        <f>+Dati!G46</f>
        <v>200</v>
      </c>
      <c r="H17" s="58">
        <f t="shared" si="1"/>
        <v>204</v>
      </c>
      <c r="I17" s="167">
        <f t="shared" si="2"/>
        <v>3.8323260738339355</v>
      </c>
      <c r="J17" s="68"/>
      <c r="K17" s="64">
        <f t="shared" si="3"/>
        <v>766.46521476678708</v>
      </c>
    </row>
    <row r="18" spans="1:11" x14ac:dyDescent="0.25">
      <c r="A18" s="46">
        <v>9</v>
      </c>
      <c r="B18" s="51" t="str">
        <f>+Dati!B47</f>
        <v>Case di cura e riposo</v>
      </c>
      <c r="C18" s="56">
        <v>0.89</v>
      </c>
      <c r="D18" s="56">
        <v>1.47</v>
      </c>
      <c r="E18" s="53">
        <f>+Dati!H47</f>
        <v>0.5</v>
      </c>
      <c r="F18" s="57">
        <f t="shared" si="0"/>
        <v>1.18</v>
      </c>
      <c r="G18" s="102">
        <f>+Dati!G47</f>
        <v>200</v>
      </c>
      <c r="H18" s="58">
        <f t="shared" si="1"/>
        <v>236</v>
      </c>
      <c r="I18" s="167">
        <f t="shared" si="2"/>
        <v>4.4334752618863176</v>
      </c>
      <c r="J18" s="68"/>
      <c r="K18" s="64">
        <f t="shared" si="3"/>
        <v>886.69505237726355</v>
      </c>
    </row>
    <row r="19" spans="1:11" x14ac:dyDescent="0.25">
      <c r="A19" s="48">
        <v>10</v>
      </c>
      <c r="B19" s="51" t="str">
        <f>+Dati!B48</f>
        <v>Ospedale</v>
      </c>
      <c r="C19" s="56">
        <v>0.82</v>
      </c>
      <c r="D19" s="56">
        <v>1.7</v>
      </c>
      <c r="E19" s="53">
        <f>+Dati!H48</f>
        <v>0.5</v>
      </c>
      <c r="F19" s="57">
        <f t="shared" si="0"/>
        <v>1.26</v>
      </c>
      <c r="G19" s="102">
        <f>+Dati!G48</f>
        <v>300</v>
      </c>
      <c r="H19" s="58">
        <f t="shared" si="1"/>
        <v>378</v>
      </c>
      <c r="I19" s="167">
        <f t="shared" si="2"/>
        <v>4.7340498559125086</v>
      </c>
      <c r="J19" s="68"/>
      <c r="K19" s="64">
        <f t="shared" si="3"/>
        <v>1420.2149567737526</v>
      </c>
    </row>
    <row r="20" spans="1:11" x14ac:dyDescent="0.25">
      <c r="A20" s="46">
        <v>11</v>
      </c>
      <c r="B20" s="51" t="str">
        <f>+Dati!B49</f>
        <v>Uffici, agenzie, studi professionali</v>
      </c>
      <c r="C20" s="56">
        <v>0.97</v>
      </c>
      <c r="D20" s="56">
        <v>1.47</v>
      </c>
      <c r="E20" s="53">
        <f>+Dati!H49</f>
        <v>0.5</v>
      </c>
      <c r="F20" s="57">
        <f t="shared" si="0"/>
        <v>1.22</v>
      </c>
      <c r="G20" s="102">
        <f>+Dati!G49</f>
        <v>400</v>
      </c>
      <c r="H20" s="58">
        <f t="shared" si="1"/>
        <v>488</v>
      </c>
      <c r="I20" s="167">
        <f t="shared" si="2"/>
        <v>4.5837625588994131</v>
      </c>
      <c r="J20" s="68"/>
      <c r="K20" s="64">
        <f t="shared" si="3"/>
        <v>1833.5050235597653</v>
      </c>
    </row>
    <row r="21" spans="1:11" x14ac:dyDescent="0.25">
      <c r="A21" s="48">
        <v>12</v>
      </c>
      <c r="B21" s="51" t="str">
        <f>+Dati!B50</f>
        <v>Banche ed istituti di eredito</v>
      </c>
      <c r="C21" s="56">
        <v>0.51</v>
      </c>
      <c r="D21" s="56">
        <v>0.86</v>
      </c>
      <c r="E21" s="53">
        <f>+Dati!H50</f>
        <v>0.5</v>
      </c>
      <c r="F21" s="57">
        <f t="shared" si="0"/>
        <v>0.68500000000000005</v>
      </c>
      <c r="G21" s="102">
        <f>+Dati!G50</f>
        <v>250</v>
      </c>
      <c r="H21" s="58">
        <f t="shared" si="1"/>
        <v>171.25</v>
      </c>
      <c r="I21" s="167">
        <f t="shared" si="2"/>
        <v>2.5736699613492608</v>
      </c>
      <c r="J21" s="68"/>
      <c r="K21" s="64">
        <f t="shared" si="3"/>
        <v>643.41749033731526</v>
      </c>
    </row>
    <row r="22" spans="1:11" ht="30" x14ac:dyDescent="0.25">
      <c r="A22" s="46">
        <v>13</v>
      </c>
      <c r="B22" s="51" t="str">
        <f>+Dati!B51</f>
        <v>Negozi abbigliamento, calzature, libreria, cartoleria, ferramenta, e altri beni durevoli</v>
      </c>
      <c r="C22" s="56">
        <v>0.92</v>
      </c>
      <c r="D22" s="56">
        <v>1.22</v>
      </c>
      <c r="E22" s="53">
        <f>+Dati!H51</f>
        <v>0.5</v>
      </c>
      <c r="F22" s="57">
        <f t="shared" si="0"/>
        <v>1.07</v>
      </c>
      <c r="G22" s="102">
        <f>+Dati!G51</f>
        <v>300</v>
      </c>
      <c r="H22" s="58">
        <f t="shared" si="1"/>
        <v>321</v>
      </c>
      <c r="I22" s="167">
        <f t="shared" si="2"/>
        <v>4.0201851951003054</v>
      </c>
      <c r="J22" s="68"/>
      <c r="K22" s="64">
        <f t="shared" si="3"/>
        <v>1206.0555585300915</v>
      </c>
    </row>
    <row r="23" spans="1:11" x14ac:dyDescent="0.25">
      <c r="A23" s="48">
        <v>14</v>
      </c>
      <c r="B23" s="51" t="str">
        <f>+Dati!B52</f>
        <v>edicola, farmacia, tabaccaio, plurilicenze</v>
      </c>
      <c r="C23" s="56">
        <v>0.96</v>
      </c>
      <c r="D23" s="56">
        <v>1.44</v>
      </c>
      <c r="E23" s="53">
        <f>+Dati!H52</f>
        <v>0.5</v>
      </c>
      <c r="F23" s="57">
        <f t="shared" si="0"/>
        <v>1.2</v>
      </c>
      <c r="G23" s="102">
        <f>+Dati!G52</f>
        <v>300</v>
      </c>
      <c r="H23" s="58">
        <f t="shared" si="1"/>
        <v>360</v>
      </c>
      <c r="I23" s="167">
        <f t="shared" si="2"/>
        <v>4.5086189103928653</v>
      </c>
      <c r="J23" s="68"/>
      <c r="K23" s="64">
        <f t="shared" si="3"/>
        <v>1352.5856731178596</v>
      </c>
    </row>
    <row r="24" spans="1:11" ht="30" x14ac:dyDescent="0.25">
      <c r="A24" s="46">
        <v>15</v>
      </c>
      <c r="B24" s="51" t="str">
        <f>+Dati!B53</f>
        <v>Negozi particolari quali filatelia, tende e tessuti, tappeti, cappelli e ombrelli, antiquariato</v>
      </c>
      <c r="C24" s="56">
        <v>0.72</v>
      </c>
      <c r="D24" s="56">
        <v>0.86</v>
      </c>
      <c r="E24" s="53">
        <f>+Dati!H53</f>
        <v>0.5</v>
      </c>
      <c r="F24" s="57">
        <f t="shared" si="0"/>
        <v>0.79</v>
      </c>
      <c r="G24" s="102">
        <f>+Dati!G53</f>
        <v>300</v>
      </c>
      <c r="H24" s="58">
        <f t="shared" si="1"/>
        <v>237</v>
      </c>
      <c r="I24" s="167">
        <f t="shared" si="2"/>
        <v>2.9681741160086363</v>
      </c>
      <c r="J24" s="68"/>
      <c r="K24" s="64">
        <f t="shared" si="3"/>
        <v>890.45223480259085</v>
      </c>
    </row>
    <row r="25" spans="1:11" x14ac:dyDescent="0.25">
      <c r="A25" s="48">
        <v>16</v>
      </c>
      <c r="B25" s="51" t="str">
        <f>+Dati!B54</f>
        <v xml:space="preserve">Banchi di mercato beni durevoli </v>
      </c>
      <c r="C25" s="56">
        <v>1.08</v>
      </c>
      <c r="D25" s="56">
        <v>1.59</v>
      </c>
      <c r="E25" s="53">
        <f>+Dati!H54</f>
        <v>0.5</v>
      </c>
      <c r="F25" s="57">
        <f t="shared" si="0"/>
        <v>1.335</v>
      </c>
      <c r="G25" s="102">
        <f>+Dati!G54</f>
        <v>200</v>
      </c>
      <c r="H25" s="58">
        <f t="shared" si="1"/>
        <v>267</v>
      </c>
      <c r="I25" s="167">
        <f t="shared" si="2"/>
        <v>5.0158385378120629</v>
      </c>
      <c r="J25" s="68"/>
      <c r="K25" s="64">
        <f t="shared" si="3"/>
        <v>1003.1677075624126</v>
      </c>
    </row>
    <row r="26" spans="1:11" x14ac:dyDescent="0.25">
      <c r="A26" s="46"/>
      <c r="B26" s="51" t="str">
        <f>+Dati!B55</f>
        <v xml:space="preserve"> - idem utenze giornaliere</v>
      </c>
      <c r="C26" s="59">
        <f>+C25*(1+$C$7)</f>
        <v>2.16</v>
      </c>
      <c r="D26" s="59">
        <f>+D25*(1+$C$7)</f>
        <v>3.18</v>
      </c>
      <c r="E26" s="53">
        <f>+Dati!H55</f>
        <v>0.5</v>
      </c>
      <c r="F26" s="60">
        <f t="shared" si="0"/>
        <v>2.67</v>
      </c>
      <c r="G26" s="103">
        <f>+Dati!G55</f>
        <v>100</v>
      </c>
      <c r="H26" s="61">
        <f t="shared" si="1"/>
        <v>267</v>
      </c>
      <c r="I26" s="167">
        <f t="shared" si="2"/>
        <v>10.031677075624126</v>
      </c>
      <c r="J26" s="68"/>
      <c r="K26" s="61">
        <f t="shared" si="3"/>
        <v>1003.1677075624126</v>
      </c>
    </row>
    <row r="27" spans="1:11" x14ac:dyDescent="0.25">
      <c r="A27" s="46">
        <v>17</v>
      </c>
      <c r="B27" s="51" t="str">
        <f>+Dati!B56</f>
        <v>Attività artigianali tipo botteghe: Parrucchiere, barbiere, estetista</v>
      </c>
      <c r="C27" s="56">
        <v>0.98</v>
      </c>
      <c r="D27" s="56">
        <v>1.1200000000000001</v>
      </c>
      <c r="E27" s="53">
        <f>+Dati!H56</f>
        <v>0.5</v>
      </c>
      <c r="F27" s="57">
        <f t="shared" si="0"/>
        <v>1.05</v>
      </c>
      <c r="G27" s="102">
        <f>+Dati!G56</f>
        <v>400</v>
      </c>
      <c r="H27" s="58">
        <f t="shared" si="1"/>
        <v>420</v>
      </c>
      <c r="I27" s="167">
        <f t="shared" si="2"/>
        <v>3.9450415465937572</v>
      </c>
      <c r="J27" s="68"/>
      <c r="K27" s="64">
        <f t="shared" si="3"/>
        <v>1578.0166186375029</v>
      </c>
    </row>
    <row r="28" spans="1:11" ht="30" x14ac:dyDescent="0.25">
      <c r="A28" s="48">
        <v>18</v>
      </c>
      <c r="B28" s="51" t="str">
        <f>+Dati!B57</f>
        <v>Attività artigianali tipo botteghe: falegname, idraulico, fabbro, elettricista</v>
      </c>
      <c r="C28" s="56">
        <v>0.74</v>
      </c>
      <c r="D28" s="56">
        <v>0.99</v>
      </c>
      <c r="E28" s="53">
        <f>+Dati!H57</f>
        <v>0.5</v>
      </c>
      <c r="F28" s="57">
        <f t="shared" si="0"/>
        <v>0.86499999999999999</v>
      </c>
      <c r="G28" s="102">
        <f>+Dati!G57</f>
        <v>300</v>
      </c>
      <c r="H28" s="58">
        <f t="shared" si="1"/>
        <v>259.5</v>
      </c>
      <c r="I28" s="167">
        <f t="shared" si="2"/>
        <v>3.2499627979081902</v>
      </c>
      <c r="J28" s="68"/>
      <c r="K28" s="64">
        <f t="shared" si="3"/>
        <v>974.98883937245705</v>
      </c>
    </row>
    <row r="29" spans="1:11" x14ac:dyDescent="0.25">
      <c r="A29" s="46">
        <v>19</v>
      </c>
      <c r="B29" s="51" t="str">
        <f>+Dati!B58</f>
        <v>Carrozzeria, autofficina, elettrauto</v>
      </c>
      <c r="C29" s="56">
        <v>0.87</v>
      </c>
      <c r="D29" s="56">
        <v>1.26</v>
      </c>
      <c r="E29" s="53">
        <f>+Dati!H58</f>
        <v>0.5</v>
      </c>
      <c r="F29" s="57">
        <f t="shared" si="0"/>
        <v>1.0649999999999999</v>
      </c>
      <c r="G29" s="102">
        <f>+Dati!G58</f>
        <v>300</v>
      </c>
      <c r="H29" s="58">
        <f t="shared" si="1"/>
        <v>319.5</v>
      </c>
      <c r="I29" s="167">
        <f t="shared" si="2"/>
        <v>4.0013992829736678</v>
      </c>
      <c r="J29" s="68"/>
      <c r="K29" s="64">
        <f t="shared" si="3"/>
        <v>1200.4197848921003</v>
      </c>
    </row>
    <row r="30" spans="1:11" x14ac:dyDescent="0.25">
      <c r="A30" s="48">
        <v>20</v>
      </c>
      <c r="B30" s="51" t="str">
        <f>+Dati!B59</f>
        <v>Attività industriali con capannoni di produzione</v>
      </c>
      <c r="C30" s="56">
        <v>0.32</v>
      </c>
      <c r="D30" s="56">
        <v>0.89</v>
      </c>
      <c r="E30" s="53">
        <f>+Dati!H59</f>
        <v>0.5</v>
      </c>
      <c r="F30" s="57">
        <f t="shared" si="0"/>
        <v>0.60499999999999998</v>
      </c>
      <c r="G30" s="102">
        <f>+Dati!G59</f>
        <v>600</v>
      </c>
      <c r="H30" s="58">
        <f t="shared" si="1"/>
        <v>363</v>
      </c>
      <c r="I30" s="167">
        <f t="shared" si="2"/>
        <v>2.2730953673230694</v>
      </c>
      <c r="J30" s="68"/>
      <c r="K30" s="64">
        <f t="shared" si="3"/>
        <v>1363.8572203938415</v>
      </c>
    </row>
    <row r="31" spans="1:11" x14ac:dyDescent="0.25">
      <c r="A31" s="46">
        <v>21</v>
      </c>
      <c r="B31" s="51" t="str">
        <f>+Dati!B60</f>
        <v>Attività artigianali di produzione beni specifici</v>
      </c>
      <c r="C31" s="56">
        <v>0.43</v>
      </c>
      <c r="D31" s="56">
        <v>0.88</v>
      </c>
      <c r="E31" s="53">
        <f>+Dati!H60</f>
        <v>0.5</v>
      </c>
      <c r="F31" s="57">
        <f t="shared" si="0"/>
        <v>0.65500000000000003</v>
      </c>
      <c r="G31" s="102">
        <f>+Dati!G60</f>
        <v>300</v>
      </c>
      <c r="H31" s="58">
        <f t="shared" si="1"/>
        <v>196.5</v>
      </c>
      <c r="I31" s="167">
        <f t="shared" si="2"/>
        <v>2.4609544885894392</v>
      </c>
      <c r="J31" s="68"/>
      <c r="K31" s="64">
        <f t="shared" si="3"/>
        <v>738.28634657683176</v>
      </c>
    </row>
    <row r="32" spans="1:11" x14ac:dyDescent="0.25">
      <c r="A32" s="48">
        <v>22</v>
      </c>
      <c r="B32" s="51" t="str">
        <f>+Dati!B61</f>
        <v>Ristoranti, trattorie, osterie, pizzerie, mense, pub, birrerie</v>
      </c>
      <c r="C32" s="56">
        <v>3.25</v>
      </c>
      <c r="D32" s="56">
        <v>9.84</v>
      </c>
      <c r="E32" s="53">
        <f>+Dati!H61</f>
        <v>0.5</v>
      </c>
      <c r="F32" s="57">
        <f t="shared" si="0"/>
        <v>6.5449999999999999</v>
      </c>
      <c r="G32" s="102">
        <f>+Dati!G61</f>
        <v>200</v>
      </c>
      <c r="H32" s="58">
        <f t="shared" si="1"/>
        <v>1309</v>
      </c>
      <c r="I32" s="167">
        <f t="shared" si="2"/>
        <v>24.590758973767752</v>
      </c>
      <c r="J32" s="68"/>
      <c r="K32" s="64">
        <f t="shared" si="3"/>
        <v>4918.1517947535503</v>
      </c>
    </row>
    <row r="33" spans="1:11" ht="15" customHeight="1" x14ac:dyDescent="0.25">
      <c r="A33" s="46"/>
      <c r="B33" s="51" t="str">
        <f>+Dati!B62</f>
        <v xml:space="preserve"> - idem utenze giornaliere</v>
      </c>
      <c r="C33" s="59">
        <f>+C32*(1+$C$7)</f>
        <v>6.5</v>
      </c>
      <c r="D33" s="59">
        <f>+D32*(1+$C$7)</f>
        <v>19.68</v>
      </c>
      <c r="E33" s="53">
        <f>+Dati!H62</f>
        <v>0.5</v>
      </c>
      <c r="F33" s="60">
        <f t="shared" si="0"/>
        <v>13.09</v>
      </c>
      <c r="G33" s="106">
        <f>+Dati!G62</f>
        <v>200</v>
      </c>
      <c r="H33" s="61">
        <f t="shared" si="1"/>
        <v>2618</v>
      </c>
      <c r="I33" s="167">
        <f t="shared" si="2"/>
        <v>49.181517947535504</v>
      </c>
      <c r="J33" s="68"/>
      <c r="K33" s="61">
        <f t="shared" si="3"/>
        <v>9836.3035895071007</v>
      </c>
    </row>
    <row r="34" spans="1:11" x14ac:dyDescent="0.25">
      <c r="A34" s="46">
        <v>23</v>
      </c>
      <c r="B34" s="51" t="str">
        <f>+Dati!B63</f>
        <v>Mense, birrerie, amburgherie</v>
      </c>
      <c r="C34" s="56">
        <v>2.67</v>
      </c>
      <c r="D34" s="56">
        <v>4.33</v>
      </c>
      <c r="E34" s="53">
        <f>+Dati!H63</f>
        <v>0.5</v>
      </c>
      <c r="F34" s="57">
        <f t="shared" si="0"/>
        <v>3.5</v>
      </c>
      <c r="G34" s="102">
        <f>+Dati!G63</f>
        <v>200</v>
      </c>
      <c r="H34" s="58">
        <f t="shared" si="1"/>
        <v>700</v>
      </c>
      <c r="I34" s="167">
        <f t="shared" si="2"/>
        <v>13.150138488645858</v>
      </c>
      <c r="J34" s="68"/>
      <c r="K34" s="64">
        <f t="shared" si="3"/>
        <v>2630.0276977291715</v>
      </c>
    </row>
    <row r="35" spans="1:11" x14ac:dyDescent="0.25">
      <c r="A35" s="48">
        <v>24</v>
      </c>
      <c r="B35" s="51" t="str">
        <f>+Dati!B64</f>
        <v>Bar, caffè, pasticceria</v>
      </c>
      <c r="C35" s="56">
        <v>2.4500000000000002</v>
      </c>
      <c r="D35" s="56">
        <v>7.04</v>
      </c>
      <c r="E35" s="53">
        <f>+Dati!H64</f>
        <v>0.5</v>
      </c>
      <c r="F35" s="57">
        <f t="shared" si="0"/>
        <v>4.7450000000000001</v>
      </c>
      <c r="G35" s="102">
        <f>+Dati!G64</f>
        <v>100</v>
      </c>
      <c r="H35" s="58">
        <f t="shared" si="1"/>
        <v>474.5</v>
      </c>
      <c r="I35" s="167">
        <f t="shared" si="2"/>
        <v>17.827830608178456</v>
      </c>
      <c r="J35" s="68"/>
      <c r="K35" s="64">
        <f t="shared" si="3"/>
        <v>1782.7830608178456</v>
      </c>
    </row>
    <row r="36" spans="1:11" x14ac:dyDescent="0.25">
      <c r="A36" s="46"/>
      <c r="B36" s="51" t="str">
        <f>+Dati!B65</f>
        <v xml:space="preserve"> - idem utenze giornaliere</v>
      </c>
      <c r="C36" s="59">
        <f>+C35*(1+$C$7)</f>
        <v>4.9000000000000004</v>
      </c>
      <c r="D36" s="59">
        <f>+D35*(1+$C$7)</f>
        <v>14.08</v>
      </c>
      <c r="E36" s="53">
        <f>+Dati!H65</f>
        <v>0.5</v>
      </c>
      <c r="F36" s="60">
        <f t="shared" si="0"/>
        <v>9.49</v>
      </c>
      <c r="G36" s="103">
        <f>+Dati!G65</f>
        <v>15</v>
      </c>
      <c r="H36" s="61">
        <f t="shared" si="1"/>
        <v>142.35</v>
      </c>
      <c r="I36" s="167">
        <f t="shared" si="2"/>
        <v>35.655661216356911</v>
      </c>
      <c r="J36" s="68"/>
      <c r="K36" s="61">
        <f t="shared" si="3"/>
        <v>534.83491824535372</v>
      </c>
    </row>
    <row r="37" spans="1:11" ht="30" x14ac:dyDescent="0.25">
      <c r="A37" s="46">
        <v>25</v>
      </c>
      <c r="B37" s="51" t="str">
        <f>+Dati!B66</f>
        <v>Supermercato, pane e pasta, macelleria, salumi e formaggi, generi alimentari</v>
      </c>
      <c r="C37" s="56">
        <v>1.49</v>
      </c>
      <c r="D37" s="56">
        <v>2.34</v>
      </c>
      <c r="E37" s="53">
        <f>+Dati!H66</f>
        <v>0.5</v>
      </c>
      <c r="F37" s="57">
        <f t="shared" si="0"/>
        <v>1.915</v>
      </c>
      <c r="G37" s="102">
        <f>+Dati!G66</f>
        <v>150</v>
      </c>
      <c r="H37" s="58">
        <f t="shared" si="1"/>
        <v>287.25</v>
      </c>
      <c r="I37" s="167">
        <f t="shared" si="2"/>
        <v>7.1950043445019478</v>
      </c>
      <c r="J37" s="68"/>
      <c r="K37" s="64">
        <f t="shared" si="3"/>
        <v>1079.2506516752921</v>
      </c>
    </row>
    <row r="38" spans="1:11" x14ac:dyDescent="0.25">
      <c r="A38" s="48">
        <v>26</v>
      </c>
      <c r="B38" s="51" t="str">
        <f>+Dati!B67</f>
        <v xml:space="preserve">Plurilicenze alimentari e/o miste </v>
      </c>
      <c r="C38" s="56">
        <v>1.49</v>
      </c>
      <c r="D38" s="56">
        <v>2.34</v>
      </c>
      <c r="E38" s="53">
        <f>+Dati!H67</f>
        <v>0.5</v>
      </c>
      <c r="F38" s="57">
        <f t="shared" si="0"/>
        <v>1.915</v>
      </c>
      <c r="G38" s="102">
        <f>+Dati!G67</f>
        <v>200</v>
      </c>
      <c r="H38" s="58">
        <f t="shared" si="1"/>
        <v>383</v>
      </c>
      <c r="I38" s="167">
        <f t="shared" si="2"/>
        <v>7.1950043445019478</v>
      </c>
      <c r="J38" s="68"/>
      <c r="K38" s="64">
        <f t="shared" si="3"/>
        <v>1439.0008689003896</v>
      </c>
    </row>
    <row r="39" spans="1:11" x14ac:dyDescent="0.25">
      <c r="A39" s="46">
        <v>27</v>
      </c>
      <c r="B39" s="51" t="str">
        <f>+Dati!B68</f>
        <v>Ortofrutta, pescherie, fiori e piante, pizza al taglio</v>
      </c>
      <c r="C39" s="56">
        <v>4.2300000000000004</v>
      </c>
      <c r="D39" s="56">
        <v>10.76</v>
      </c>
      <c r="E39" s="53">
        <f>+Dati!H68</f>
        <v>0.5</v>
      </c>
      <c r="F39" s="57">
        <f t="shared" si="0"/>
        <v>7.4950000000000001</v>
      </c>
      <c r="G39" s="102">
        <f>+Dati!G68</f>
        <v>100</v>
      </c>
      <c r="H39" s="58">
        <f t="shared" si="1"/>
        <v>749.5</v>
      </c>
      <c r="I39" s="167">
        <f t="shared" si="2"/>
        <v>28.160082277828771</v>
      </c>
      <c r="J39" s="68"/>
      <c r="K39" s="64">
        <f t="shared" si="3"/>
        <v>2816.0082277828769</v>
      </c>
    </row>
    <row r="40" spans="1:11" x14ac:dyDescent="0.25">
      <c r="A40" s="48">
        <v>28</v>
      </c>
      <c r="B40" s="51" t="str">
        <f>+Dati!B69</f>
        <v>Ipermercati di generi misti</v>
      </c>
      <c r="C40" s="56">
        <v>1.47</v>
      </c>
      <c r="D40" s="56">
        <v>1.98</v>
      </c>
      <c r="E40" s="53">
        <f>+Dati!H69</f>
        <v>0.5</v>
      </c>
      <c r="F40" s="57">
        <f t="shared" si="0"/>
        <v>1.7250000000000001</v>
      </c>
      <c r="G40" s="102">
        <f>+Dati!G69</f>
        <v>100</v>
      </c>
      <c r="H40" s="58">
        <f t="shared" si="1"/>
        <v>172.5</v>
      </c>
      <c r="I40" s="167">
        <f t="shared" si="2"/>
        <v>6.4811396836897446</v>
      </c>
      <c r="J40" s="68"/>
      <c r="K40" s="64">
        <f t="shared" si="3"/>
        <v>648.1139683689745</v>
      </c>
    </row>
    <row r="41" spans="1:11" x14ac:dyDescent="0.25">
      <c r="A41" s="46">
        <v>29</v>
      </c>
      <c r="B41" s="51" t="str">
        <f>+Dati!B70</f>
        <v>Banchi di mercato genere alimentari</v>
      </c>
      <c r="C41" s="56">
        <v>3.48</v>
      </c>
      <c r="D41" s="56">
        <v>6.58</v>
      </c>
      <c r="E41" s="53">
        <f>+Dati!H70</f>
        <v>0.5</v>
      </c>
      <c r="F41" s="57">
        <f t="shared" si="0"/>
        <v>5.03</v>
      </c>
      <c r="G41" s="102">
        <f>+Dati!G70</f>
        <v>100</v>
      </c>
      <c r="H41" s="58">
        <f t="shared" si="1"/>
        <v>503</v>
      </c>
      <c r="I41" s="167">
        <f t="shared" si="2"/>
        <v>18.898627599396761</v>
      </c>
      <c r="J41" s="68"/>
      <c r="K41" s="64">
        <f t="shared" si="3"/>
        <v>1889.8627599396762</v>
      </c>
    </row>
    <row r="42" spans="1:11" x14ac:dyDescent="0.25">
      <c r="A42" s="46"/>
      <c r="B42" s="51" t="str">
        <f>+Dati!B71</f>
        <v xml:space="preserve"> - idem utenze giornaliere</v>
      </c>
      <c r="C42" s="59">
        <f>+C41*(1+$C$7)</f>
        <v>6.96</v>
      </c>
      <c r="D42" s="59">
        <f>+D41*(1+$C$7)</f>
        <v>13.16</v>
      </c>
      <c r="E42" s="53">
        <f>+Dati!H71</f>
        <v>0.5</v>
      </c>
      <c r="F42" s="60">
        <f t="shared" si="0"/>
        <v>10.06</v>
      </c>
      <c r="G42" s="103">
        <f>+Dati!G71</f>
        <v>50</v>
      </c>
      <c r="H42" s="61">
        <f t="shared" si="1"/>
        <v>503</v>
      </c>
      <c r="I42" s="167">
        <f t="shared" si="2"/>
        <v>37.797255198793522</v>
      </c>
      <c r="J42" s="68"/>
      <c r="K42" s="61">
        <f t="shared" si="3"/>
        <v>1889.8627599396762</v>
      </c>
    </row>
    <row r="43" spans="1:11" x14ac:dyDescent="0.25">
      <c r="A43" s="48">
        <v>30</v>
      </c>
      <c r="B43" s="51" t="str">
        <f>+Dati!B72</f>
        <v>Discoteche, night-club</v>
      </c>
      <c r="C43" s="56">
        <v>0.74</v>
      </c>
      <c r="D43" s="56">
        <v>1.83</v>
      </c>
      <c r="E43" s="53">
        <f>+Dati!H72</f>
        <v>0.5</v>
      </c>
      <c r="F43" s="57">
        <f t="shared" si="0"/>
        <v>1.2850000000000001</v>
      </c>
      <c r="G43" s="102">
        <f>+Dati!G72</f>
        <v>100</v>
      </c>
      <c r="H43" s="58">
        <f t="shared" si="1"/>
        <v>128.5</v>
      </c>
      <c r="I43" s="167">
        <f t="shared" si="2"/>
        <v>4.827979416545694</v>
      </c>
      <c r="J43" s="68"/>
      <c r="K43" s="64">
        <f t="shared" si="3"/>
        <v>482.7979416545694</v>
      </c>
    </row>
    <row r="44" spans="1:11" ht="15.75" thickBot="1" x14ac:dyDescent="0.3">
      <c r="A44" s="8"/>
      <c r="B44" s="8"/>
      <c r="C44" s="8"/>
      <c r="D44" s="8"/>
      <c r="E44" s="8"/>
      <c r="F44" s="8"/>
      <c r="G44" s="96">
        <f>SUM(G10:G43)</f>
        <v>8165</v>
      </c>
      <c r="H44" s="49">
        <f>SUM(H10:H43)</f>
        <v>13825.35</v>
      </c>
      <c r="I44" s="65"/>
      <c r="J44" s="69"/>
      <c r="K44" s="66">
        <f>SUM(K10:K43)</f>
        <v>51944.362044000009</v>
      </c>
    </row>
    <row r="45" spans="1:11" x14ac:dyDescent="0.25">
      <c r="K45" s="95" t="str">
        <f>+IF(K44=C4,"Verificato","non verificato")</f>
        <v>Verificato</v>
      </c>
    </row>
  </sheetData>
  <mergeCells count="1">
    <mergeCell ref="A3: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activeCell="D10" sqref="D10"/>
    </sheetView>
  </sheetViews>
  <sheetFormatPr defaultRowHeight="15" x14ac:dyDescent="0.25"/>
  <cols>
    <col min="1" max="1" width="4" customWidth="1"/>
    <col min="2" max="2" width="72.42578125" customWidth="1"/>
    <col min="3" max="3" width="12" bestFit="1" customWidth="1"/>
    <col min="9" max="9" width="10.5703125" bestFit="1" customWidth="1"/>
    <col min="10" max="10" width="2.85546875" customWidth="1"/>
    <col min="11" max="11" width="13.7109375" customWidth="1"/>
  </cols>
  <sheetData>
    <row r="1" spans="1:11" ht="26.25" x14ac:dyDescent="0.4">
      <c r="A1" s="7" t="s">
        <v>73</v>
      </c>
    </row>
    <row r="3" spans="1:11" ht="21" x14ac:dyDescent="0.35">
      <c r="A3" s="205" t="s">
        <v>106</v>
      </c>
      <c r="B3" s="206"/>
      <c r="C3" s="206"/>
      <c r="D3" s="206"/>
    </row>
    <row r="4" spans="1:11" x14ac:dyDescent="0.25">
      <c r="B4" s="70" t="s">
        <v>71</v>
      </c>
      <c r="C4" s="87">
        <f>+Dati!G18</f>
        <v>88092.116740000012</v>
      </c>
    </row>
    <row r="5" spans="1:11" x14ac:dyDescent="0.25">
      <c r="B5" s="70" t="s">
        <v>1</v>
      </c>
      <c r="C5" s="85">
        <f>+H44</f>
        <v>127227.3</v>
      </c>
    </row>
    <row r="6" spans="1:11" x14ac:dyDescent="0.25">
      <c r="B6" s="70" t="s">
        <v>70</v>
      </c>
      <c r="C6" s="94">
        <f>+C4/C5</f>
        <v>0.69239948297260112</v>
      </c>
    </row>
    <row r="7" spans="1:11" x14ac:dyDescent="0.25">
      <c r="B7" s="36" t="s">
        <v>91</v>
      </c>
      <c r="C7" s="155">
        <f>+Dati!D37</f>
        <v>1</v>
      </c>
    </row>
    <row r="8" spans="1:11" ht="15.75" thickBot="1" x14ac:dyDescent="0.3">
      <c r="B8" s="33"/>
      <c r="E8" s="71" t="s">
        <v>29</v>
      </c>
      <c r="G8" s="71"/>
      <c r="H8" s="71"/>
      <c r="I8" s="37"/>
      <c r="J8" s="37"/>
    </row>
    <row r="9" spans="1:11" ht="15.75" thickBot="1" x14ac:dyDescent="0.3">
      <c r="A9" s="72"/>
      <c r="B9" s="73" t="s">
        <v>31</v>
      </c>
      <c r="C9" s="74" t="s">
        <v>109</v>
      </c>
      <c r="D9" s="75" t="s">
        <v>110</v>
      </c>
      <c r="E9" s="76" t="s">
        <v>22</v>
      </c>
      <c r="F9" s="77" t="s">
        <v>69</v>
      </c>
      <c r="G9" s="88" t="s">
        <v>33</v>
      </c>
      <c r="H9" s="77" t="s">
        <v>95</v>
      </c>
      <c r="I9" s="77" t="s">
        <v>30</v>
      </c>
      <c r="J9" s="77"/>
      <c r="K9" s="78" t="s">
        <v>14</v>
      </c>
    </row>
    <row r="10" spans="1:11" x14ac:dyDescent="0.25">
      <c r="A10" s="79">
        <v>1</v>
      </c>
      <c r="B10" s="80" t="str">
        <f>+Dati!B39</f>
        <v>Musei, biblioteche, scuole, associazioni, luoghi di culto</v>
      </c>
      <c r="C10" s="81">
        <v>3.98</v>
      </c>
      <c r="D10" s="81">
        <v>5.65</v>
      </c>
      <c r="E10" s="82">
        <f>+Dati!H39</f>
        <v>0.5</v>
      </c>
      <c r="F10" s="47">
        <f>+C10+E10*(D10-C10)</f>
        <v>4.8150000000000004</v>
      </c>
      <c r="G10" s="89">
        <f>+Dati!G39</f>
        <v>200</v>
      </c>
      <c r="H10" s="83">
        <f>+F10*G10</f>
        <v>963.00000000000011</v>
      </c>
      <c r="I10" s="47">
        <f>+$C$6*F10</f>
        <v>3.3339035105130748</v>
      </c>
      <c r="J10" s="47"/>
      <c r="K10" s="1">
        <f>+G10*I10</f>
        <v>666.7807021026149</v>
      </c>
    </row>
    <row r="11" spans="1:11" x14ac:dyDescent="0.25">
      <c r="A11" s="84">
        <v>2</v>
      </c>
      <c r="B11" s="80" t="str">
        <f>+Dati!B40</f>
        <v>Cinematografi e teatri</v>
      </c>
      <c r="C11" s="81">
        <v>3.6</v>
      </c>
      <c r="D11" s="81">
        <v>4.25</v>
      </c>
      <c r="E11" s="82">
        <f>+Dati!H40</f>
        <v>0.5</v>
      </c>
      <c r="F11" s="47">
        <f t="shared" ref="F11:F43" si="0">+C11+E11*(D11-C11)</f>
        <v>3.9249999999999998</v>
      </c>
      <c r="G11" s="89">
        <f>+Dati!G40</f>
        <v>400</v>
      </c>
      <c r="H11" s="83">
        <f t="shared" ref="H11:H43" si="1">+F11*G11</f>
        <v>1570</v>
      </c>
      <c r="I11" s="47">
        <f t="shared" ref="I11:I43" si="2">+$C$6*F11</f>
        <v>2.7176679706674594</v>
      </c>
      <c r="J11" s="47"/>
      <c r="K11" s="1">
        <f t="shared" ref="K11:K43" si="3">+G11*I11</f>
        <v>1087.0671882669837</v>
      </c>
    </row>
    <row r="12" spans="1:11" x14ac:dyDescent="0.25">
      <c r="A12" s="79">
        <v>3</v>
      </c>
      <c r="B12" s="80" t="str">
        <f>+Dati!B41</f>
        <v>Autorimesse e magazzini senza alcuna vendita diretta</v>
      </c>
      <c r="C12" s="81">
        <v>4</v>
      </c>
      <c r="D12" s="81">
        <v>4.8</v>
      </c>
      <c r="E12" s="82">
        <f>+Dati!H41</f>
        <v>0.5</v>
      </c>
      <c r="F12" s="47">
        <f t="shared" si="0"/>
        <v>4.4000000000000004</v>
      </c>
      <c r="G12" s="89">
        <f>+Dati!G41</f>
        <v>500</v>
      </c>
      <c r="H12" s="83">
        <f t="shared" si="1"/>
        <v>2200</v>
      </c>
      <c r="I12" s="47">
        <f t="shared" si="2"/>
        <v>3.0465577250794453</v>
      </c>
      <c r="J12" s="47"/>
      <c r="K12" s="1">
        <f t="shared" si="3"/>
        <v>1523.2788625397227</v>
      </c>
    </row>
    <row r="13" spans="1:11" x14ac:dyDescent="0.25">
      <c r="A13" s="84">
        <v>4</v>
      </c>
      <c r="B13" s="80" t="str">
        <f>+Dati!B42</f>
        <v>Campeggi, distributori carburanti, impianti sportivi</v>
      </c>
      <c r="C13" s="81">
        <v>6.78</v>
      </c>
      <c r="D13" s="81">
        <v>7.45</v>
      </c>
      <c r="E13" s="82">
        <f>+Dati!H42</f>
        <v>0.5</v>
      </c>
      <c r="F13" s="47">
        <f t="shared" si="0"/>
        <v>7.1150000000000002</v>
      </c>
      <c r="G13" s="89">
        <f>+Dati!G42</f>
        <v>500</v>
      </c>
      <c r="H13" s="83">
        <f t="shared" si="1"/>
        <v>3557.5</v>
      </c>
      <c r="I13" s="47">
        <f t="shared" si="2"/>
        <v>4.9264223213500573</v>
      </c>
      <c r="J13" s="47"/>
      <c r="K13" s="1">
        <f t="shared" si="3"/>
        <v>2463.2111606750286</v>
      </c>
    </row>
    <row r="14" spans="1:11" x14ac:dyDescent="0.25">
      <c r="A14" s="79">
        <v>5</v>
      </c>
      <c r="B14" s="80" t="str">
        <f>+Dati!B43</f>
        <v>Stabilimenti balneari</v>
      </c>
      <c r="C14" s="81">
        <v>4.1100000000000003</v>
      </c>
      <c r="D14" s="81">
        <v>6.18</v>
      </c>
      <c r="E14" s="82">
        <f>+Dati!H43</f>
        <v>0.5</v>
      </c>
      <c r="F14" s="47">
        <f t="shared" si="0"/>
        <v>5.1449999999999996</v>
      </c>
      <c r="G14" s="89">
        <f>+Dati!G43</f>
        <v>200</v>
      </c>
      <c r="H14" s="83">
        <f t="shared" si="1"/>
        <v>1029</v>
      </c>
      <c r="I14" s="47">
        <f t="shared" si="2"/>
        <v>3.5623953398940325</v>
      </c>
      <c r="J14" s="47"/>
      <c r="K14" s="1">
        <f t="shared" si="3"/>
        <v>712.47906797880648</v>
      </c>
    </row>
    <row r="15" spans="1:11" x14ac:dyDescent="0.25">
      <c r="A15" s="84">
        <v>6</v>
      </c>
      <c r="B15" s="80" t="str">
        <f>+Dati!B44</f>
        <v>Esposizioni, autosaloni</v>
      </c>
      <c r="C15" s="81">
        <v>3.02</v>
      </c>
      <c r="D15" s="81">
        <v>5.12</v>
      </c>
      <c r="E15" s="82">
        <f>+Dati!H44</f>
        <v>0.5</v>
      </c>
      <c r="F15" s="47">
        <f t="shared" si="0"/>
        <v>4.07</v>
      </c>
      <c r="G15" s="89">
        <f>+Dati!G44</f>
        <v>200</v>
      </c>
      <c r="H15" s="83">
        <f t="shared" si="1"/>
        <v>814</v>
      </c>
      <c r="I15" s="47">
        <f t="shared" si="2"/>
        <v>2.8180658956984868</v>
      </c>
      <c r="J15" s="47"/>
      <c r="K15" s="1">
        <f t="shared" si="3"/>
        <v>563.61317913969731</v>
      </c>
    </row>
    <row r="16" spans="1:11" x14ac:dyDescent="0.25">
      <c r="A16" s="79">
        <v>7</v>
      </c>
      <c r="B16" s="80" t="str">
        <f>+Dati!B45</f>
        <v>Alberghi con ristorante</v>
      </c>
      <c r="C16" s="81">
        <v>9.9499999999999993</v>
      </c>
      <c r="D16" s="81">
        <v>14.67</v>
      </c>
      <c r="E16" s="82">
        <f>+Dati!H45</f>
        <v>0.5</v>
      </c>
      <c r="F16" s="47">
        <f t="shared" si="0"/>
        <v>12.309999999999999</v>
      </c>
      <c r="G16" s="89">
        <f>+Dati!G45</f>
        <v>200</v>
      </c>
      <c r="H16" s="83">
        <f t="shared" si="1"/>
        <v>2461.9999999999995</v>
      </c>
      <c r="I16" s="47">
        <f t="shared" si="2"/>
        <v>8.5234376353927193</v>
      </c>
      <c r="J16" s="47"/>
      <c r="K16" s="1">
        <f t="shared" si="3"/>
        <v>1704.6875270785438</v>
      </c>
    </row>
    <row r="17" spans="1:11" x14ac:dyDescent="0.25">
      <c r="A17" s="84">
        <v>8</v>
      </c>
      <c r="B17" s="80" t="str">
        <f>+Dati!B46</f>
        <v>Alberghi senza ristorante</v>
      </c>
      <c r="C17" s="81">
        <v>7.8</v>
      </c>
      <c r="D17" s="81">
        <v>10.98</v>
      </c>
      <c r="E17" s="82">
        <f>+Dati!H46</f>
        <v>0.5</v>
      </c>
      <c r="F17" s="47">
        <f t="shared" si="0"/>
        <v>9.39</v>
      </c>
      <c r="G17" s="89">
        <f>+Dati!G46</f>
        <v>200</v>
      </c>
      <c r="H17" s="83">
        <f t="shared" si="1"/>
        <v>1878</v>
      </c>
      <c r="I17" s="47">
        <f t="shared" si="2"/>
        <v>6.5016311451127251</v>
      </c>
      <c r="J17" s="47"/>
      <c r="K17" s="1">
        <f t="shared" si="3"/>
        <v>1300.326229022545</v>
      </c>
    </row>
    <row r="18" spans="1:11" x14ac:dyDescent="0.25">
      <c r="A18" s="79">
        <v>9</v>
      </c>
      <c r="B18" s="80" t="str">
        <f>+Dati!B47</f>
        <v>Case di cura e riposo</v>
      </c>
      <c r="C18" s="81">
        <v>8.2100000000000009</v>
      </c>
      <c r="D18" s="81">
        <v>13.55</v>
      </c>
      <c r="E18" s="82">
        <f>+Dati!H47</f>
        <v>0.5</v>
      </c>
      <c r="F18" s="47">
        <f t="shared" si="0"/>
        <v>10.88</v>
      </c>
      <c r="G18" s="89">
        <f>+Dati!G47</f>
        <v>200</v>
      </c>
      <c r="H18" s="83">
        <f t="shared" si="1"/>
        <v>2176</v>
      </c>
      <c r="I18" s="47">
        <f t="shared" si="2"/>
        <v>7.5333063747419011</v>
      </c>
      <c r="J18" s="47"/>
      <c r="K18" s="1">
        <f t="shared" si="3"/>
        <v>1506.6612749483802</v>
      </c>
    </row>
    <row r="19" spans="1:11" x14ac:dyDescent="0.25">
      <c r="A19" s="84">
        <v>10</v>
      </c>
      <c r="B19" s="80" t="str">
        <f>+Dati!B48</f>
        <v>Ospedale</v>
      </c>
      <c r="C19" s="81">
        <v>7.55</v>
      </c>
      <c r="D19" s="81">
        <v>15.67</v>
      </c>
      <c r="E19" s="82">
        <f>+Dati!H48</f>
        <v>0.5</v>
      </c>
      <c r="F19" s="47">
        <f t="shared" si="0"/>
        <v>11.61</v>
      </c>
      <c r="G19" s="89">
        <f>+Dati!G48</f>
        <v>300</v>
      </c>
      <c r="H19" s="83">
        <f t="shared" si="1"/>
        <v>3483</v>
      </c>
      <c r="I19" s="47">
        <f t="shared" si="2"/>
        <v>8.0387579973118992</v>
      </c>
      <c r="J19" s="47"/>
      <c r="K19" s="1">
        <f t="shared" si="3"/>
        <v>2411.6273991935695</v>
      </c>
    </row>
    <row r="20" spans="1:11" x14ac:dyDescent="0.25">
      <c r="A20" s="79">
        <v>11</v>
      </c>
      <c r="B20" s="80" t="str">
        <f>+Dati!B49</f>
        <v>Uffici, agenzie, studi professionali</v>
      </c>
      <c r="C20" s="81">
        <v>8.9</v>
      </c>
      <c r="D20" s="81">
        <v>13.55</v>
      </c>
      <c r="E20" s="82">
        <f>+Dati!H49</f>
        <v>0.5</v>
      </c>
      <c r="F20" s="47">
        <f t="shared" si="0"/>
        <v>11.225000000000001</v>
      </c>
      <c r="G20" s="89">
        <f>+Dati!G49</f>
        <v>400</v>
      </c>
      <c r="H20" s="83">
        <f t="shared" si="1"/>
        <v>4490.0000000000009</v>
      </c>
      <c r="I20" s="47">
        <f t="shared" si="2"/>
        <v>7.7721841963674487</v>
      </c>
      <c r="J20" s="47"/>
      <c r="K20" s="1">
        <f t="shared" si="3"/>
        <v>3108.8736785469796</v>
      </c>
    </row>
    <row r="21" spans="1:11" x14ac:dyDescent="0.25">
      <c r="A21" s="84">
        <v>12</v>
      </c>
      <c r="B21" s="80" t="str">
        <f>+Dati!B50</f>
        <v>Banche ed istituti di eredito</v>
      </c>
      <c r="C21" s="81">
        <v>4.68</v>
      </c>
      <c r="D21" s="81">
        <v>7.89</v>
      </c>
      <c r="E21" s="82">
        <f>+Dati!H50</f>
        <v>0.5</v>
      </c>
      <c r="F21" s="47">
        <f t="shared" si="0"/>
        <v>6.2850000000000001</v>
      </c>
      <c r="G21" s="89">
        <f>+Dati!G50</f>
        <v>250</v>
      </c>
      <c r="H21" s="83">
        <f t="shared" si="1"/>
        <v>1571.25</v>
      </c>
      <c r="I21" s="47">
        <f t="shared" si="2"/>
        <v>4.3517307504827984</v>
      </c>
      <c r="J21" s="47"/>
      <c r="K21" s="1">
        <f t="shared" si="3"/>
        <v>1087.9326876206997</v>
      </c>
    </row>
    <row r="22" spans="1:11" ht="15.75" customHeight="1" x14ac:dyDescent="0.25">
      <c r="A22" s="79">
        <v>13</v>
      </c>
      <c r="B22" s="80" t="str">
        <f>+Dati!B51</f>
        <v>Negozi abbigliamento, calzature, libreria, cartoleria, ferramenta, e altri beni durevoli</v>
      </c>
      <c r="C22" s="81">
        <v>8.4499999999999993</v>
      </c>
      <c r="D22" s="81">
        <v>11.26</v>
      </c>
      <c r="E22" s="82">
        <f>+Dati!H51</f>
        <v>0.5</v>
      </c>
      <c r="F22" s="47">
        <f t="shared" si="0"/>
        <v>9.8550000000000004</v>
      </c>
      <c r="G22" s="89">
        <f>+Dati!G51</f>
        <v>300</v>
      </c>
      <c r="H22" s="83">
        <f t="shared" si="1"/>
        <v>2956.5</v>
      </c>
      <c r="I22" s="47">
        <f t="shared" si="2"/>
        <v>6.823596904694984</v>
      </c>
      <c r="J22" s="47"/>
      <c r="K22" s="1">
        <f t="shared" si="3"/>
        <v>2047.0790714084951</v>
      </c>
    </row>
    <row r="23" spans="1:11" x14ac:dyDescent="0.25">
      <c r="A23" s="84">
        <v>14</v>
      </c>
      <c r="B23" s="80" t="str">
        <f>+Dati!B52</f>
        <v>edicola, farmacia, tabaccaio, plurilicenze</v>
      </c>
      <c r="C23" s="81">
        <v>8.85</v>
      </c>
      <c r="D23" s="81">
        <v>13.21</v>
      </c>
      <c r="E23" s="82">
        <f>+Dati!H52</f>
        <v>0.5</v>
      </c>
      <c r="F23" s="47">
        <f t="shared" si="0"/>
        <v>11.030000000000001</v>
      </c>
      <c r="G23" s="89">
        <f>+Dati!G52</f>
        <v>300</v>
      </c>
      <c r="H23" s="83">
        <f t="shared" si="1"/>
        <v>3309.0000000000005</v>
      </c>
      <c r="I23" s="47">
        <f t="shared" si="2"/>
        <v>7.6371662971877914</v>
      </c>
      <c r="J23" s="47"/>
      <c r="K23" s="1">
        <f t="shared" si="3"/>
        <v>2291.1498891563374</v>
      </c>
    </row>
    <row r="24" spans="1:11" ht="25.5" x14ac:dyDescent="0.25">
      <c r="A24" s="79">
        <v>15</v>
      </c>
      <c r="B24" s="80" t="str">
        <f>+Dati!B53</f>
        <v>Negozi particolari quali filatelia, tende e tessuti, tappeti, cappelli e ombrelli, antiquariato</v>
      </c>
      <c r="C24" s="81">
        <v>6.66</v>
      </c>
      <c r="D24" s="81">
        <v>7.9</v>
      </c>
      <c r="E24" s="82">
        <f>+Dati!H53</f>
        <v>0.5</v>
      </c>
      <c r="F24" s="47">
        <f t="shared" si="0"/>
        <v>7.28</v>
      </c>
      <c r="G24" s="89">
        <f>+Dati!G53</f>
        <v>300</v>
      </c>
      <c r="H24" s="83">
        <f t="shared" si="1"/>
        <v>2184</v>
      </c>
      <c r="I24" s="47">
        <f t="shared" si="2"/>
        <v>5.0406682360405366</v>
      </c>
      <c r="J24" s="47"/>
      <c r="K24" s="1">
        <f t="shared" si="3"/>
        <v>1512.200470812161</v>
      </c>
    </row>
    <row r="25" spans="1:11" x14ac:dyDescent="0.25">
      <c r="A25" s="84">
        <v>16</v>
      </c>
      <c r="B25" s="80" t="str">
        <f>+Dati!B54</f>
        <v xml:space="preserve">Banchi di mercato beni durevoli </v>
      </c>
      <c r="C25" s="81">
        <v>9.9</v>
      </c>
      <c r="D25" s="81">
        <v>14.63</v>
      </c>
      <c r="E25" s="82">
        <f>+Dati!H54</f>
        <v>0.5</v>
      </c>
      <c r="F25" s="47">
        <f t="shared" si="0"/>
        <v>12.265000000000001</v>
      </c>
      <c r="G25" s="89">
        <f>+Dati!G54</f>
        <v>200</v>
      </c>
      <c r="H25" s="83">
        <f t="shared" si="1"/>
        <v>2453</v>
      </c>
      <c r="I25" s="47">
        <f t="shared" si="2"/>
        <v>8.4922796586589531</v>
      </c>
      <c r="J25" s="47"/>
      <c r="K25" s="1">
        <f t="shared" si="3"/>
        <v>1698.4559317317905</v>
      </c>
    </row>
    <row r="26" spans="1:11" x14ac:dyDescent="0.25">
      <c r="A26" s="79"/>
      <c r="B26" s="104" t="str">
        <f>+Dati!B55</f>
        <v xml:space="preserve"> - idem utenze giornaliere</v>
      </c>
      <c r="C26" s="59">
        <f>+C25*(1+$C$7)</f>
        <v>19.8</v>
      </c>
      <c r="D26" s="59">
        <f>+D25*(1+$C$7)</f>
        <v>29.26</v>
      </c>
      <c r="E26" s="82">
        <f>+Dati!H55</f>
        <v>0.5</v>
      </c>
      <c r="F26" s="47">
        <f t="shared" ref="F26" si="4">+C26+E26*(D26-C26)</f>
        <v>24.53</v>
      </c>
      <c r="G26" s="89">
        <f>+Dati!G55</f>
        <v>100</v>
      </c>
      <c r="H26" s="83">
        <f t="shared" ref="H26" si="5">+F26*G26</f>
        <v>2453</v>
      </c>
      <c r="I26" s="105">
        <f t="shared" si="2"/>
        <v>16.984559317317906</v>
      </c>
      <c r="J26" s="47"/>
      <c r="K26" s="1">
        <f t="shared" ref="K26" si="6">+G26*I26</f>
        <v>1698.4559317317905</v>
      </c>
    </row>
    <row r="27" spans="1:11" x14ac:dyDescent="0.25">
      <c r="A27" s="79">
        <v>17</v>
      </c>
      <c r="B27" s="80" t="str">
        <f>+Dati!B56</f>
        <v>Attività artigianali tipo botteghe: Parrucchiere, barbiere, estetista</v>
      </c>
      <c r="C27" s="81">
        <v>9</v>
      </c>
      <c r="D27" s="81">
        <v>10.32</v>
      </c>
      <c r="E27" s="82">
        <f>+Dati!H56</f>
        <v>0.5</v>
      </c>
      <c r="F27" s="47">
        <f t="shared" si="0"/>
        <v>9.66</v>
      </c>
      <c r="G27" s="89">
        <f>+Dati!G56</f>
        <v>400</v>
      </c>
      <c r="H27" s="83">
        <f t="shared" si="1"/>
        <v>3864</v>
      </c>
      <c r="I27" s="47">
        <f t="shared" si="2"/>
        <v>6.6885790055153267</v>
      </c>
      <c r="J27" s="47"/>
      <c r="K27" s="1">
        <f t="shared" si="3"/>
        <v>2675.4316022061307</v>
      </c>
    </row>
    <row r="28" spans="1:11" x14ac:dyDescent="0.25">
      <c r="A28" s="84">
        <v>18</v>
      </c>
      <c r="B28" s="80" t="str">
        <f>+Dati!B57</f>
        <v>Attività artigianali tipo botteghe: falegname, idraulico, fabbro, elettricista</v>
      </c>
      <c r="C28" s="81">
        <v>6.8</v>
      </c>
      <c r="D28" s="81">
        <v>9.1</v>
      </c>
      <c r="E28" s="82">
        <f>+Dati!H57</f>
        <v>0.5</v>
      </c>
      <c r="F28" s="47">
        <f t="shared" si="0"/>
        <v>7.9499999999999993</v>
      </c>
      <c r="G28" s="89">
        <f>+Dati!G57</f>
        <v>300</v>
      </c>
      <c r="H28" s="83">
        <f t="shared" si="1"/>
        <v>2385</v>
      </c>
      <c r="I28" s="47">
        <f t="shared" si="2"/>
        <v>5.5045758896321786</v>
      </c>
      <c r="J28" s="47"/>
      <c r="K28" s="1">
        <f t="shared" si="3"/>
        <v>1651.3727668896536</v>
      </c>
    </row>
    <row r="29" spans="1:11" x14ac:dyDescent="0.25">
      <c r="A29" s="79">
        <v>19</v>
      </c>
      <c r="B29" s="80" t="str">
        <f>+Dati!B58</f>
        <v>Carrozzeria, autofficina, elettrauto</v>
      </c>
      <c r="C29" s="81">
        <v>8.02</v>
      </c>
      <c r="D29" s="81">
        <v>11.58</v>
      </c>
      <c r="E29" s="82">
        <f>+Dati!H58</f>
        <v>0.5</v>
      </c>
      <c r="F29" s="47">
        <f t="shared" si="0"/>
        <v>9.8000000000000007</v>
      </c>
      <c r="G29" s="89">
        <f>+Dati!G58</f>
        <v>300</v>
      </c>
      <c r="H29" s="83">
        <f t="shared" si="1"/>
        <v>2940</v>
      </c>
      <c r="I29" s="47">
        <f t="shared" si="2"/>
        <v>6.7855149331314912</v>
      </c>
      <c r="J29" s="47"/>
      <c r="K29" s="1">
        <f t="shared" si="3"/>
        <v>2035.6544799394474</v>
      </c>
    </row>
    <row r="30" spans="1:11" x14ac:dyDescent="0.25">
      <c r="A30" s="84">
        <v>20</v>
      </c>
      <c r="B30" s="80" t="str">
        <f>+Dati!B59</f>
        <v>Attività industriali con capannoni di produzione</v>
      </c>
      <c r="C30" s="81">
        <v>2.93</v>
      </c>
      <c r="D30" s="81">
        <v>8.1999999999999993</v>
      </c>
      <c r="E30" s="82">
        <f>+Dati!H59</f>
        <v>0.5</v>
      </c>
      <c r="F30" s="47">
        <f t="shared" si="0"/>
        <v>5.5649999999999995</v>
      </c>
      <c r="G30" s="89">
        <f>+Dati!G59</f>
        <v>600</v>
      </c>
      <c r="H30" s="83">
        <f t="shared" si="1"/>
        <v>3338.9999999999995</v>
      </c>
      <c r="I30" s="47">
        <f t="shared" si="2"/>
        <v>3.8532031227425247</v>
      </c>
      <c r="J30" s="47"/>
      <c r="K30" s="1">
        <f t="shared" si="3"/>
        <v>2311.921873645515</v>
      </c>
    </row>
    <row r="31" spans="1:11" x14ac:dyDescent="0.25">
      <c r="A31" s="79">
        <v>21</v>
      </c>
      <c r="B31" s="80" t="str">
        <f>+Dati!B60</f>
        <v>Attività artigianali di produzione beni specifici</v>
      </c>
      <c r="C31" s="81">
        <v>4</v>
      </c>
      <c r="D31" s="81">
        <v>8.1</v>
      </c>
      <c r="E31" s="82">
        <f>+Dati!H60</f>
        <v>0.5</v>
      </c>
      <c r="F31" s="47">
        <f t="shared" si="0"/>
        <v>6.05</v>
      </c>
      <c r="G31" s="89">
        <f>+Dati!G60</f>
        <v>300</v>
      </c>
      <c r="H31" s="83">
        <f t="shared" si="1"/>
        <v>1815</v>
      </c>
      <c r="I31" s="47">
        <f t="shared" si="2"/>
        <v>4.1890168719842364</v>
      </c>
      <c r="J31" s="47"/>
      <c r="K31" s="1">
        <f t="shared" si="3"/>
        <v>1256.705061595271</v>
      </c>
    </row>
    <row r="32" spans="1:11" x14ac:dyDescent="0.25">
      <c r="A32" s="84">
        <v>22</v>
      </c>
      <c r="B32" s="80" t="str">
        <f>+Dati!B61</f>
        <v>Ristoranti, trattorie, osterie, pizzerie, mense, pub, birrerie</v>
      </c>
      <c r="C32" s="81">
        <v>29.93</v>
      </c>
      <c r="D32" s="81">
        <v>90.55</v>
      </c>
      <c r="E32" s="82">
        <f>+Dati!H61</f>
        <v>0.5</v>
      </c>
      <c r="F32" s="47">
        <f t="shared" si="0"/>
        <v>60.239999999999995</v>
      </c>
      <c r="G32" s="89">
        <f>+Dati!G61</f>
        <v>200</v>
      </c>
      <c r="H32" s="83">
        <f t="shared" si="1"/>
        <v>12047.999999999998</v>
      </c>
      <c r="I32" s="47">
        <f t="shared" si="2"/>
        <v>41.710144854269487</v>
      </c>
      <c r="J32" s="47"/>
      <c r="K32" s="1">
        <f t="shared" si="3"/>
        <v>8342.0289708538967</v>
      </c>
    </row>
    <row r="33" spans="1:11" x14ac:dyDescent="0.25">
      <c r="A33" s="79"/>
      <c r="B33" s="104" t="str">
        <f>+Dati!B62</f>
        <v xml:space="preserve"> - idem utenze giornaliere</v>
      </c>
      <c r="C33" s="59">
        <f>+C32*(1+$C$7)</f>
        <v>59.86</v>
      </c>
      <c r="D33" s="59">
        <f>+D32*(1+$C$7)</f>
        <v>181.1</v>
      </c>
      <c r="E33" s="82">
        <f>+Dati!H62</f>
        <v>0.5</v>
      </c>
      <c r="F33" s="47">
        <f t="shared" ref="F33" si="7">+C33+E33*(D33-C33)</f>
        <v>120.47999999999999</v>
      </c>
      <c r="G33" s="89">
        <f>+Dati!G62</f>
        <v>200</v>
      </c>
      <c r="H33" s="83">
        <f t="shared" ref="H33" si="8">+F33*G33</f>
        <v>24095.999999999996</v>
      </c>
      <c r="I33" s="105">
        <f t="shared" si="2"/>
        <v>83.420289708538974</v>
      </c>
      <c r="J33" s="47"/>
      <c r="K33" s="1">
        <f t="shared" ref="K33" si="9">+G33*I33</f>
        <v>16684.057941707793</v>
      </c>
    </row>
    <row r="34" spans="1:11" x14ac:dyDescent="0.25">
      <c r="A34" s="79">
        <v>23</v>
      </c>
      <c r="B34" s="80" t="str">
        <f>+Dati!B63</f>
        <v>Mense, birrerie, amburgherie</v>
      </c>
      <c r="C34" s="81">
        <v>24.6</v>
      </c>
      <c r="D34" s="81">
        <v>39.799999999999997</v>
      </c>
      <c r="E34" s="82">
        <f>+Dati!H63</f>
        <v>0.5</v>
      </c>
      <c r="F34" s="47">
        <f t="shared" si="0"/>
        <v>32.200000000000003</v>
      </c>
      <c r="G34" s="89">
        <f>+Dati!G63</f>
        <v>200</v>
      </c>
      <c r="H34" s="83">
        <f t="shared" si="1"/>
        <v>6440.0000000000009</v>
      </c>
      <c r="I34" s="47">
        <f t="shared" si="2"/>
        <v>22.295263351717757</v>
      </c>
      <c r="J34" s="47"/>
      <c r="K34" s="1">
        <f t="shared" si="3"/>
        <v>4459.0526703435517</v>
      </c>
    </row>
    <row r="35" spans="1:11" x14ac:dyDescent="0.25">
      <c r="A35" s="84">
        <v>24</v>
      </c>
      <c r="B35" s="80" t="str">
        <f>+Dati!B64</f>
        <v>Bar, caffè, pasticceria</v>
      </c>
      <c r="C35" s="81">
        <v>22.55</v>
      </c>
      <c r="D35" s="81">
        <v>64.77</v>
      </c>
      <c r="E35" s="82">
        <f>+Dati!H64</f>
        <v>0.5</v>
      </c>
      <c r="F35" s="47">
        <f t="shared" si="0"/>
        <v>43.66</v>
      </c>
      <c r="G35" s="89">
        <f>+Dati!G64</f>
        <v>100</v>
      </c>
      <c r="H35" s="83">
        <f t="shared" si="1"/>
        <v>4366</v>
      </c>
      <c r="I35" s="47">
        <f t="shared" si="2"/>
        <v>30.230161426583763</v>
      </c>
      <c r="J35" s="47"/>
      <c r="K35" s="1">
        <f t="shared" si="3"/>
        <v>3023.0161426583763</v>
      </c>
    </row>
    <row r="36" spans="1:11" x14ac:dyDescent="0.25">
      <c r="A36" s="79"/>
      <c r="B36" s="104" t="str">
        <f>+Dati!B65</f>
        <v xml:space="preserve"> - idem utenze giornaliere</v>
      </c>
      <c r="C36" s="59">
        <f>+C35*(1+$C$7)</f>
        <v>45.1</v>
      </c>
      <c r="D36" s="59">
        <f>+D35*(1+$C$7)</f>
        <v>129.54</v>
      </c>
      <c r="E36" s="82">
        <f>+Dati!H65</f>
        <v>0.5</v>
      </c>
      <c r="F36" s="47">
        <f t="shared" ref="F36" si="10">+C36+E36*(D36-C36)</f>
        <v>87.32</v>
      </c>
      <c r="G36" s="89">
        <f>+Dati!G65</f>
        <v>15</v>
      </c>
      <c r="H36" s="83">
        <f t="shared" ref="H36" si="11">+F36*G36</f>
        <v>1309.8</v>
      </c>
      <c r="I36" s="105">
        <f t="shared" si="2"/>
        <v>60.460322853167526</v>
      </c>
      <c r="J36" s="47"/>
      <c r="K36" s="1">
        <f t="shared" ref="K36" si="12">+G36*I36</f>
        <v>906.90484279751286</v>
      </c>
    </row>
    <row r="37" spans="1:11" ht="14.25" customHeight="1" x14ac:dyDescent="0.25">
      <c r="A37" s="79">
        <v>25</v>
      </c>
      <c r="B37" s="80" t="str">
        <f>+Dati!B66</f>
        <v>Supermercato, pane e pasta, macelleria, salumi e formaggi, generi alimentari</v>
      </c>
      <c r="C37" s="81">
        <v>13.72</v>
      </c>
      <c r="D37" s="81">
        <v>21.55</v>
      </c>
      <c r="E37" s="82">
        <f>+Dati!H66</f>
        <v>0.5</v>
      </c>
      <c r="F37" s="47">
        <f t="shared" si="0"/>
        <v>17.635000000000002</v>
      </c>
      <c r="G37" s="89">
        <f>+Dati!G66</f>
        <v>150</v>
      </c>
      <c r="H37" s="83">
        <f t="shared" si="1"/>
        <v>2645.2500000000005</v>
      </c>
      <c r="I37" s="47">
        <f t="shared" si="2"/>
        <v>12.210464882221823</v>
      </c>
      <c r="J37" s="47"/>
      <c r="K37" s="1">
        <f t="shared" si="3"/>
        <v>1831.5697323332734</v>
      </c>
    </row>
    <row r="38" spans="1:11" x14ac:dyDescent="0.25">
      <c r="A38" s="84">
        <v>26</v>
      </c>
      <c r="B38" s="80" t="str">
        <f>+Dati!B67</f>
        <v xml:space="preserve">Plurilicenze alimentari e/o miste </v>
      </c>
      <c r="C38" s="81">
        <v>13.7</v>
      </c>
      <c r="D38" s="81">
        <v>21.5</v>
      </c>
      <c r="E38" s="82">
        <f>+Dati!H67</f>
        <v>0.5</v>
      </c>
      <c r="F38" s="47">
        <f t="shared" si="0"/>
        <v>17.600000000000001</v>
      </c>
      <c r="G38" s="89">
        <f>+Dati!G67</f>
        <v>200</v>
      </c>
      <c r="H38" s="83">
        <f t="shared" si="1"/>
        <v>3520.0000000000005</v>
      </c>
      <c r="I38" s="47">
        <f t="shared" si="2"/>
        <v>12.186230900317781</v>
      </c>
      <c r="J38" s="47"/>
      <c r="K38" s="1">
        <f t="shared" si="3"/>
        <v>2437.2461800635565</v>
      </c>
    </row>
    <row r="39" spans="1:11" x14ac:dyDescent="0.25">
      <c r="A39" s="79">
        <v>27</v>
      </c>
      <c r="B39" s="80" t="str">
        <f>+Dati!B68</f>
        <v>Ortofrutta, pescherie, fiori e piante, pizza al taglio</v>
      </c>
      <c r="C39" s="81">
        <v>38.9</v>
      </c>
      <c r="D39" s="81">
        <v>98.96</v>
      </c>
      <c r="E39" s="82">
        <f>+Dati!H68</f>
        <v>0.5</v>
      </c>
      <c r="F39" s="47">
        <f t="shared" si="0"/>
        <v>68.929999999999993</v>
      </c>
      <c r="G39" s="89">
        <f>+Dati!G68</f>
        <v>100</v>
      </c>
      <c r="H39" s="83">
        <f t="shared" si="1"/>
        <v>6892.9999999999991</v>
      </c>
      <c r="I39" s="47">
        <f t="shared" si="2"/>
        <v>47.727096361301392</v>
      </c>
      <c r="J39" s="47"/>
      <c r="K39" s="1">
        <f t="shared" si="3"/>
        <v>4772.7096361301392</v>
      </c>
    </row>
    <row r="40" spans="1:11" x14ac:dyDescent="0.25">
      <c r="A40" s="84">
        <v>28</v>
      </c>
      <c r="B40" s="80" t="str">
        <f>+Dati!B69</f>
        <v>Ipermercati di generi misti</v>
      </c>
      <c r="C40" s="81">
        <v>13.51</v>
      </c>
      <c r="D40" s="81">
        <v>18.2</v>
      </c>
      <c r="E40" s="82">
        <f>+Dati!H69</f>
        <v>0.5</v>
      </c>
      <c r="F40" s="47">
        <f t="shared" si="0"/>
        <v>15.855</v>
      </c>
      <c r="G40" s="89">
        <f>+Dati!G69</f>
        <v>100</v>
      </c>
      <c r="H40" s="83">
        <f t="shared" si="1"/>
        <v>1585.5</v>
      </c>
      <c r="I40" s="47">
        <f t="shared" si="2"/>
        <v>10.977993802530591</v>
      </c>
      <c r="J40" s="47"/>
      <c r="K40" s="1">
        <f t="shared" si="3"/>
        <v>1097.7993802530591</v>
      </c>
    </row>
    <row r="41" spans="1:11" x14ac:dyDescent="0.25">
      <c r="A41" s="79">
        <v>29</v>
      </c>
      <c r="B41" s="80" t="str">
        <f>+Dati!B70</f>
        <v>Banchi di mercato genere alimentari</v>
      </c>
      <c r="C41" s="81">
        <v>32</v>
      </c>
      <c r="D41" s="81">
        <v>60.5</v>
      </c>
      <c r="E41" s="82">
        <f>+Dati!H70</f>
        <v>0.5</v>
      </c>
      <c r="F41" s="47">
        <f t="shared" si="0"/>
        <v>46.25</v>
      </c>
      <c r="G41" s="89">
        <f>+Dati!G70</f>
        <v>100</v>
      </c>
      <c r="H41" s="83">
        <f t="shared" si="1"/>
        <v>4625</v>
      </c>
      <c r="I41" s="47">
        <f t="shared" si="2"/>
        <v>32.023476087482798</v>
      </c>
      <c r="J41" s="47"/>
      <c r="K41" s="1">
        <f t="shared" si="3"/>
        <v>3202.34760874828</v>
      </c>
    </row>
    <row r="42" spans="1:11" x14ac:dyDescent="0.25">
      <c r="A42" s="79"/>
      <c r="B42" s="104" t="str">
        <f>+Dati!B71</f>
        <v xml:space="preserve"> - idem utenze giornaliere</v>
      </c>
      <c r="C42" s="59">
        <f>+C41*(1+$C$7)</f>
        <v>64</v>
      </c>
      <c r="D42" s="59">
        <f>+D41*(1+$C$7)</f>
        <v>121</v>
      </c>
      <c r="E42" s="82">
        <f>+Dati!H71</f>
        <v>0.5</v>
      </c>
      <c r="F42" s="47">
        <f t="shared" ref="F42" si="13">+C42+E42*(D42-C42)</f>
        <v>92.5</v>
      </c>
      <c r="G42" s="89">
        <f>+Dati!G71</f>
        <v>50</v>
      </c>
      <c r="H42" s="83">
        <f t="shared" ref="H42" si="14">+F42*G42</f>
        <v>4625</v>
      </c>
      <c r="I42" s="105">
        <f t="shared" si="2"/>
        <v>64.046952174965597</v>
      </c>
      <c r="J42" s="47"/>
      <c r="K42" s="1">
        <f t="shared" ref="K42" si="15">+G42*I42</f>
        <v>3202.34760874828</v>
      </c>
    </row>
    <row r="43" spans="1:11" ht="15.75" thickBot="1" x14ac:dyDescent="0.3">
      <c r="A43" s="84">
        <v>30</v>
      </c>
      <c r="B43" s="80" t="str">
        <f>+Dati!B72</f>
        <v>Discoteche, night-club</v>
      </c>
      <c r="C43" s="81">
        <v>6.8</v>
      </c>
      <c r="D43" s="81">
        <v>16.829999999999998</v>
      </c>
      <c r="E43" s="82">
        <f>+Dati!H72</f>
        <v>0.5</v>
      </c>
      <c r="F43" s="47">
        <f t="shared" si="0"/>
        <v>11.814999999999998</v>
      </c>
      <c r="G43" s="89">
        <f>+Dati!G72</f>
        <v>100</v>
      </c>
      <c r="H43" s="83">
        <f t="shared" si="1"/>
        <v>1181.4999999999998</v>
      </c>
      <c r="I43" s="47">
        <f t="shared" si="2"/>
        <v>8.1806998913212805</v>
      </c>
      <c r="J43" s="47"/>
      <c r="K43" s="1">
        <f t="shared" si="3"/>
        <v>818.06998913212806</v>
      </c>
    </row>
    <row r="44" spans="1:11" ht="15.75" thickBot="1" x14ac:dyDescent="0.3">
      <c r="B44" s="62"/>
      <c r="G44" s="83">
        <f>SUM(G10:G43)</f>
        <v>8165</v>
      </c>
      <c r="H44" s="83">
        <f>SUM(H10:H43)</f>
        <v>127227.3</v>
      </c>
      <c r="K44" s="90">
        <f>SUM(K10:K43)</f>
        <v>88092.116739999998</v>
      </c>
    </row>
    <row r="45" spans="1:11" x14ac:dyDescent="0.25">
      <c r="B45" s="62"/>
      <c r="K45" s="95" t="str">
        <f>+IF(K44=C4,"Verificato","non verificato")</f>
        <v>Verificato</v>
      </c>
    </row>
    <row r="46" spans="1:11" x14ac:dyDescent="0.25">
      <c r="B46" s="62"/>
    </row>
  </sheetData>
  <mergeCells count="1"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Dati</vt:lpstr>
      <vt:lpstr>Ud</vt:lpstr>
      <vt:lpstr>TFnd</vt:lpstr>
      <vt:lpstr>TVnd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</dc:creator>
  <cp:lastModifiedBy>maurizio</cp:lastModifiedBy>
  <dcterms:created xsi:type="dcterms:W3CDTF">2012-08-16T07:55:30Z</dcterms:created>
  <dcterms:modified xsi:type="dcterms:W3CDTF">2012-10-15T17:40:46Z</dcterms:modified>
</cp:coreProperties>
</file>